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codeName="ThisWorkbook" defaultThemeVersion="124226"/>
  <mc:AlternateContent xmlns:mc="http://schemas.openxmlformats.org/markup-compatibility/2006">
    <mc:Choice Requires="x15">
      <x15ac:absPath xmlns:x15ac="http://schemas.microsoft.com/office/spreadsheetml/2010/11/ac" url="C:\GPS\Bicycle\CO_DN\"/>
    </mc:Choice>
  </mc:AlternateContent>
  <xr:revisionPtr revIDLastSave="0" documentId="13_ncr:1_{B76ED28B-83E2-4AD5-8B48-52A4270C0AED}" xr6:coauthVersionLast="45" xr6:coauthVersionMax="45" xr10:uidLastSave="{00000000-0000-0000-0000-000000000000}"/>
  <bookViews>
    <workbookView xWindow="-27120" yWindow="1470" windowWidth="19890" windowHeight="13635" tabRatio="874" firstSheet="13" activeTab="21" xr2:uid="{00000000-000D-0000-FFFF-FFFF00000000}"/>
  </bookViews>
  <sheets>
    <sheet name="Overview" sheetId="30" r:id="rId1"/>
    <sheet name="36Bikeway" sheetId="71" r:id="rId2"/>
    <sheet name="104th" sheetId="42" r:id="rId3"/>
    <sheet name="104E" sheetId="54" r:id="rId4"/>
    <sheet name="120th" sheetId="72" r:id="rId5"/>
    <sheet name="128th" sheetId="51" r:id="rId6"/>
    <sheet name="Airport56" sheetId="44" r:id="rId7"/>
    <sheet name="Anthem" sheetId="65" r:id="rId8"/>
    <sheet name="ArsenalPT" sheetId="43" r:id="rId9"/>
    <sheet name="BigDryCreek" sheetId="4" r:id="rId10"/>
    <sheet name="Broomfield" sheetId="6" r:id="rId11"/>
    <sheet name="BFDCommons" sheetId="60" r:id="rId12"/>
    <sheet name="BroomInFlat" sheetId="19" r:id="rId13"/>
    <sheet name="ClearCreek" sheetId="7" r:id="rId14"/>
    <sheet name="CoalCreek" sheetId="21" r:id="rId15"/>
    <sheet name="CoaltonMarshall" sheetId="22" r:id="rId16"/>
    <sheet name="ColoBlvdWelby" sheetId="63" r:id="rId17"/>
    <sheet name="CommerceCity" sheetId="8" r:id="rId18"/>
    <sheet name="ComDDoudyD" sheetId="41" r:id="rId19"/>
    <sheet name="DavidsonMesa" sheetId="35" r:id="rId20"/>
    <sheet name="EastlakeBrantner" sheetId="9" r:id="rId21"/>
    <sheet name="ErieWest" sheetId="76" r:id="rId22"/>
    <sheet name="FarmersCanalNE" sheetId="28" r:id="rId23"/>
    <sheet name="FlatIronsVista" sheetId="46" r:id="rId24"/>
    <sheet name="Golden470" sheetId="31" r:id="rId25"/>
    <sheet name="GoldenLeyden" sheetId="27" r:id="rId26"/>
    <sheet name="GoodhueRR" sheetId="38" r:id="rId27"/>
    <sheet name="GrangeHall" sheetId="26" r:id="rId28"/>
    <sheet name="HomeFOrchard" sheetId="73" r:id="rId29"/>
    <sheet name="HylandStandley" sheetId="11" r:id="rId30"/>
    <sheet name="Lake2Lake" sheetId="48" r:id="rId31"/>
    <sheet name="LittleDryCreek" sheetId="12" r:id="rId32"/>
    <sheet name="LouisvileEW" sheetId="36" r:id="rId33"/>
    <sheet name="McKayBroadLnd" sheetId="32" r:id="rId34"/>
    <sheet name="MetzgerFO" sheetId="64" r:id="rId35"/>
    <sheet name="NFieldStpltn" sheetId="61" r:id="rId36"/>
    <sheet name="NiverNCotton" sheetId="13" r:id="rId37"/>
    <sheet name="NTableMtn" sheetId="70" r:id="rId38"/>
    <sheet name="NTMOther" sheetId="68" r:id="rId39"/>
    <sheet name="NTollgate" sheetId="39" r:id="rId40"/>
    <sheet name="PlatteRiverN" sheetId="14" r:id="rId41"/>
    <sheet name="PwrlineHarper" sheetId="37" r:id="rId42"/>
    <sheet name="RalstonCanal" sheetId="20" r:id="rId43"/>
    <sheet name="RattleSnakeG" sheetId="50" r:id="rId44"/>
    <sheet name="RiverParkLee" sheetId="15" r:id="rId45"/>
    <sheet name="RockCreek" sheetId="25" r:id="rId46"/>
    <sheet name="SandCreek" sheetId="24" r:id="rId47"/>
    <sheet name="SecondCr" sheetId="53" r:id="rId48"/>
    <sheet name="SignalDitch" sheetId="16" r:id="rId49"/>
    <sheet name="SpringBrook" sheetId="47" r:id="rId50"/>
    <sheet name="STableMtn" sheetId="74" r:id="rId51"/>
    <sheet name="SkyWoodThorn" sheetId="17" r:id="rId52"/>
    <sheet name="ThorntonNS" sheetId="18" r:id="rId53"/>
    <sheet name="UPGerman" sheetId="58" r:id="rId54"/>
    <sheet name="US2" sheetId="75" r:id="rId55"/>
    <sheet name="VanBibber" sheetId="29" r:id="rId56"/>
    <sheet name="VanBibberW" sheetId="62" r:id="rId57"/>
    <sheet name="VistaRE" sheetId="66" r:id="rId58"/>
    <sheet name="WestMower" sheetId="33" r:id="rId59"/>
    <sheet name="WycoFoxCCP" sheetId="23" r:id="rId60"/>
    <sheet name="RTD" sheetId="56" r:id="rId61"/>
    <sheet name="Extras" sheetId="52" r:id="rId62"/>
    <sheet name="Codes" sheetId="49" r:id="rId63"/>
    <sheet name="Coverage" sheetId="57" r:id="rId64"/>
  </sheets>
  <calcPr calcId="191029"/>
  <webPublishing thicket="0" codePage="1252"/>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2" i="30" l="1"/>
  <c r="B16" i="76"/>
  <c r="I22" i="30"/>
  <c r="H22" i="30"/>
  <c r="F22" i="30"/>
  <c r="E22" i="30"/>
  <c r="D22" i="30"/>
  <c r="C22" i="30"/>
  <c r="B22" i="30"/>
  <c r="J55" i="30" l="1"/>
  <c r="I55" i="30"/>
  <c r="H55" i="30"/>
  <c r="F55" i="30"/>
  <c r="E55" i="30"/>
  <c r="D55" i="30"/>
  <c r="B55" i="30"/>
  <c r="C55" i="30"/>
  <c r="E14" i="75"/>
  <c r="B14" i="75"/>
  <c r="A16" i="76" l="1"/>
  <c r="B6" i="76"/>
  <c r="E16" i="76" l="1"/>
  <c r="A14" i="75"/>
  <c r="B6" i="75"/>
  <c r="B14" i="8" l="1"/>
  <c r="B16" i="74" l="1"/>
  <c r="A16" i="74"/>
  <c r="B7" i="74"/>
  <c r="E16" i="74" l="1"/>
  <c r="D17" i="24"/>
  <c r="B6" i="12" l="1"/>
  <c r="B8" i="64" l="1"/>
  <c r="B25" i="72" l="1"/>
  <c r="E25" i="72" s="1"/>
  <c r="A25" i="72"/>
  <c r="J29" i="30"/>
  <c r="B7" i="23"/>
  <c r="H5" i="30"/>
  <c r="I5" i="30"/>
  <c r="E5" i="30"/>
  <c r="D5" i="30"/>
  <c r="C5" i="30"/>
  <c r="B5" i="30"/>
  <c r="B16" i="73"/>
  <c r="A16" i="73"/>
  <c r="I29" i="30"/>
  <c r="H29" i="30"/>
  <c r="G29" i="30"/>
  <c r="E29" i="30"/>
  <c r="D29" i="30"/>
  <c r="C29" i="30"/>
  <c r="B29" i="30"/>
  <c r="E16" i="73"/>
  <c r="B7" i="73"/>
  <c r="F29" i="30" s="1"/>
  <c r="B16" i="72"/>
  <c r="F5" i="30" s="1"/>
  <c r="B15" i="35"/>
  <c r="H40" i="30"/>
  <c r="H39" i="30"/>
  <c r="I40" i="30"/>
  <c r="G40" i="30"/>
  <c r="E40" i="30"/>
  <c r="D40" i="30"/>
  <c r="C40" i="30"/>
  <c r="B40" i="30"/>
  <c r="B16" i="68"/>
  <c r="E16" i="68" s="1"/>
  <c r="A16" i="68"/>
  <c r="B2" i="30"/>
  <c r="B3" i="30"/>
  <c r="C3" i="30"/>
  <c r="J2" i="30"/>
  <c r="I2" i="30"/>
  <c r="H2" i="30"/>
  <c r="E2" i="30"/>
  <c r="D2" i="30"/>
  <c r="C2" i="30"/>
  <c r="B13" i="71"/>
  <c r="F2" i="30" s="1"/>
  <c r="B6" i="19"/>
  <c r="B22" i="71"/>
  <c r="A22" i="71"/>
  <c r="J39" i="30"/>
  <c r="E39" i="30"/>
  <c r="D39" i="30"/>
  <c r="C39" i="30"/>
  <c r="B39" i="30"/>
  <c r="B14" i="70"/>
  <c r="E14" i="70" s="1"/>
  <c r="A14" i="70"/>
  <c r="I39" i="30"/>
  <c r="B6" i="70"/>
  <c r="F39" i="30" s="1"/>
  <c r="I35" i="30"/>
  <c r="B7" i="68"/>
  <c r="F40" i="30" s="1"/>
  <c r="B20" i="14"/>
  <c r="A20" i="14"/>
  <c r="E34" i="14"/>
  <c r="H58" i="30"/>
  <c r="H8" i="30"/>
  <c r="H4" i="30"/>
  <c r="H49" i="30"/>
  <c r="H36" i="30"/>
  <c r="H54" i="30"/>
  <c r="H12" i="30"/>
  <c r="J34" i="30"/>
  <c r="J31" i="30"/>
  <c r="J24" i="30"/>
  <c r="J9" i="30"/>
  <c r="J3" i="30"/>
  <c r="J4" i="30"/>
  <c r="J6" i="30"/>
  <c r="J7" i="30"/>
  <c r="J8" i="30"/>
  <c r="J12" i="30"/>
  <c r="J17" i="30"/>
  <c r="J37" i="30"/>
  <c r="J49" i="30"/>
  <c r="J52" i="30"/>
  <c r="J54" i="30"/>
  <c r="J57" i="30"/>
  <c r="J58" i="30"/>
  <c r="H57" i="30"/>
  <c r="H37" i="30"/>
  <c r="H17" i="30"/>
  <c r="I58" i="30"/>
  <c r="G58" i="30"/>
  <c r="E58" i="30"/>
  <c r="D58" i="30"/>
  <c r="C58" i="30"/>
  <c r="B58" i="30"/>
  <c r="G8" i="30"/>
  <c r="I8" i="30"/>
  <c r="E8" i="30"/>
  <c r="D8" i="30"/>
  <c r="C8" i="30"/>
  <c r="B8" i="30"/>
  <c r="B6" i="66"/>
  <c r="F58" i="30" s="1"/>
  <c r="A16" i="66"/>
  <c r="B16" i="66"/>
  <c r="B7" i="65"/>
  <c r="F8" i="30" s="1"/>
  <c r="A14" i="65"/>
  <c r="B14" i="65"/>
  <c r="A23" i="21"/>
  <c r="A18" i="25"/>
  <c r="E18" i="25" s="1"/>
  <c r="G36" i="30"/>
  <c r="I36" i="30"/>
  <c r="E36" i="30"/>
  <c r="D36" i="30"/>
  <c r="C36" i="30"/>
  <c r="B36" i="30"/>
  <c r="E17" i="64"/>
  <c r="F36" i="30"/>
  <c r="I17" i="30"/>
  <c r="B6" i="63"/>
  <c r="F17" i="30" s="1"/>
  <c r="E17" i="30"/>
  <c r="D17" i="30"/>
  <c r="C17" i="30"/>
  <c r="B17" i="30"/>
  <c r="F60" i="30"/>
  <c r="B16" i="63"/>
  <c r="A16" i="63"/>
  <c r="B57" i="30"/>
  <c r="I57" i="30"/>
  <c r="E57" i="30"/>
  <c r="D57" i="30"/>
  <c r="C57" i="30"/>
  <c r="B13" i="62"/>
  <c r="A13" i="62"/>
  <c r="B6" i="62"/>
  <c r="F57" i="30" s="1"/>
  <c r="I37" i="30"/>
  <c r="E37" i="30"/>
  <c r="D37" i="30"/>
  <c r="C37" i="30"/>
  <c r="B37" i="30"/>
  <c r="B14" i="61"/>
  <c r="A14" i="61"/>
  <c r="B6" i="61"/>
  <c r="F37" i="30" s="1"/>
  <c r="I54" i="30"/>
  <c r="B6" i="58"/>
  <c r="F54" i="30" s="1"/>
  <c r="E54" i="30"/>
  <c r="D54" i="30"/>
  <c r="C54" i="30"/>
  <c r="B54" i="30"/>
  <c r="I12" i="30"/>
  <c r="E12" i="30"/>
  <c r="D12" i="30"/>
  <c r="C12" i="30"/>
  <c r="B12" i="30"/>
  <c r="B6" i="6"/>
  <c r="B6" i="60"/>
  <c r="F12" i="30" s="1"/>
  <c r="A15" i="60"/>
  <c r="B15" i="60"/>
  <c r="E15" i="60" s="1"/>
  <c r="B14" i="58"/>
  <c r="E14" i="58" s="1"/>
  <c r="A14" i="58"/>
  <c r="D42" i="30"/>
  <c r="B45" i="30"/>
  <c r="B14" i="12"/>
  <c r="A14" i="12"/>
  <c r="F32" i="30"/>
  <c r="A127" i="57"/>
  <c r="I62" i="30" s="1"/>
  <c r="G46" i="30"/>
  <c r="G38" i="30"/>
  <c r="B23" i="21"/>
  <c r="E23" i="21" s="1"/>
  <c r="B17" i="22"/>
  <c r="E17" i="22" s="1"/>
  <c r="A17" i="22"/>
  <c r="B14" i="36"/>
  <c r="A14" i="36"/>
  <c r="I49" i="30"/>
  <c r="E49" i="30"/>
  <c r="D49" i="30"/>
  <c r="C49" i="30"/>
  <c r="B49" i="30"/>
  <c r="I4" i="30"/>
  <c r="E4" i="30"/>
  <c r="D4" i="30"/>
  <c r="C4" i="30"/>
  <c r="B4" i="30"/>
  <c r="H5" i="56"/>
  <c r="B6" i="54"/>
  <c r="F4" i="30" s="1"/>
  <c r="A16" i="54"/>
  <c r="B16" i="54"/>
  <c r="B6" i="53"/>
  <c r="F49" i="30" s="1"/>
  <c r="A14" i="53"/>
  <c r="B14" i="53"/>
  <c r="E14" i="53" s="1"/>
  <c r="B6" i="52"/>
  <c r="B6" i="30"/>
  <c r="I6" i="30"/>
  <c r="B10" i="51"/>
  <c r="F6" i="30" s="1"/>
  <c r="E6" i="30"/>
  <c r="D6" i="30"/>
  <c r="C6" i="30"/>
  <c r="G51" i="30"/>
  <c r="A19" i="51"/>
  <c r="B19" i="51"/>
  <c r="E19" i="51" s="1"/>
  <c r="D15" i="50"/>
  <c r="C15" i="50"/>
  <c r="G45" i="30"/>
  <c r="E45" i="30"/>
  <c r="D45" i="30"/>
  <c r="C45" i="30"/>
  <c r="B15" i="50"/>
  <c r="I45" i="30"/>
  <c r="B6" i="50"/>
  <c r="F45" i="30" s="1"/>
  <c r="A15" i="50"/>
  <c r="E15" i="50" s="1"/>
  <c r="E42" i="14"/>
  <c r="E41" i="14"/>
  <c r="D60" i="30"/>
  <c r="D59" i="30"/>
  <c r="D56" i="30"/>
  <c r="D53" i="30"/>
  <c r="D52" i="30"/>
  <c r="D51" i="30"/>
  <c r="D50" i="30"/>
  <c r="D48" i="30"/>
  <c r="D47" i="30"/>
  <c r="D46" i="30"/>
  <c r="D44" i="30"/>
  <c r="D43" i="30"/>
  <c r="D41" i="30"/>
  <c r="D38" i="30"/>
  <c r="D34" i="30"/>
  <c r="D33" i="30"/>
  <c r="D32" i="30"/>
  <c r="D31" i="30"/>
  <c r="D30" i="30"/>
  <c r="D28" i="30"/>
  <c r="D27" i="30"/>
  <c r="D26" i="30"/>
  <c r="D25" i="30"/>
  <c r="D24" i="30"/>
  <c r="D23" i="30"/>
  <c r="D21" i="30"/>
  <c r="D20" i="30"/>
  <c r="D19" i="30"/>
  <c r="D18" i="30"/>
  <c r="D16" i="30"/>
  <c r="D15" i="30"/>
  <c r="D14" i="30"/>
  <c r="D13" i="30"/>
  <c r="D11" i="30"/>
  <c r="D10" i="30"/>
  <c r="D9" i="30"/>
  <c r="D7" i="30"/>
  <c r="D3" i="30"/>
  <c r="B16" i="48"/>
  <c r="A16" i="48"/>
  <c r="B19" i="11"/>
  <c r="A19" i="11"/>
  <c r="B18" i="26"/>
  <c r="A18" i="26"/>
  <c r="B15" i="38"/>
  <c r="E15" i="38" s="1"/>
  <c r="A15" i="38"/>
  <c r="B18" i="19"/>
  <c r="A18" i="19"/>
  <c r="I31" i="30"/>
  <c r="G31" i="30"/>
  <c r="B7" i="48"/>
  <c r="F31" i="30" s="1"/>
  <c r="E31" i="30"/>
  <c r="B31" i="30"/>
  <c r="B17" i="31"/>
  <c r="A17" i="31"/>
  <c r="B14" i="33"/>
  <c r="A14" i="33"/>
  <c r="B19" i="17"/>
  <c r="A19" i="17"/>
  <c r="A14" i="15"/>
  <c r="B14" i="15"/>
  <c r="B18" i="6"/>
  <c r="A18" i="6"/>
  <c r="I52" i="30"/>
  <c r="B6" i="47"/>
  <c r="F52" i="30" s="1"/>
  <c r="E52" i="30"/>
  <c r="C52" i="30"/>
  <c r="B52" i="30"/>
  <c r="I24" i="30"/>
  <c r="G24" i="30"/>
  <c r="E24" i="30"/>
  <c r="C24" i="30"/>
  <c r="B24" i="30"/>
  <c r="B18" i="41"/>
  <c r="A18" i="41"/>
  <c r="B15" i="46"/>
  <c r="E15" i="46" s="1"/>
  <c r="A15" i="46"/>
  <c r="B17" i="47"/>
  <c r="A17" i="47"/>
  <c r="E17" i="47" s="1"/>
  <c r="B6" i="46"/>
  <c r="F24" i="30" s="1"/>
  <c r="B7" i="41"/>
  <c r="F19" i="30"/>
  <c r="I3" i="30"/>
  <c r="I7" i="30"/>
  <c r="B6" i="44"/>
  <c r="F7" i="30" s="1"/>
  <c r="E7" i="30"/>
  <c r="C7" i="30"/>
  <c r="B7" i="30"/>
  <c r="A15" i="44"/>
  <c r="B15" i="44"/>
  <c r="I9" i="30"/>
  <c r="B6" i="43"/>
  <c r="F9" i="30" s="1"/>
  <c r="E9" i="30"/>
  <c r="C9" i="30"/>
  <c r="B9" i="30"/>
  <c r="I10" i="30"/>
  <c r="B11" i="4"/>
  <c r="F10" i="30" s="1"/>
  <c r="E10" i="30"/>
  <c r="C10" i="30"/>
  <c r="B10" i="30"/>
  <c r="B17" i="24"/>
  <c r="E29" i="24"/>
  <c r="A17" i="24" s="1"/>
  <c r="B14" i="43"/>
  <c r="A14" i="43"/>
  <c r="E30" i="24"/>
  <c r="E33" i="24"/>
  <c r="E37" i="24"/>
  <c r="E48" i="24"/>
  <c r="E51" i="24"/>
  <c r="E52" i="24"/>
  <c r="B23" i="42"/>
  <c r="E23" i="42" s="1"/>
  <c r="A23" i="42"/>
  <c r="B17" i="28"/>
  <c r="E17" i="28" s="1"/>
  <c r="A17" i="28"/>
  <c r="B12" i="42"/>
  <c r="E35" i="14"/>
  <c r="E37" i="14"/>
  <c r="E38" i="14"/>
  <c r="E39" i="14"/>
  <c r="E43" i="14"/>
  <c r="E44" i="14"/>
  <c r="E45" i="14"/>
  <c r="E47" i="14"/>
  <c r="E48" i="14"/>
  <c r="E49" i="14"/>
  <c r="E51" i="14"/>
  <c r="E54" i="14"/>
  <c r="H11" i="33"/>
  <c r="B6" i="8"/>
  <c r="F18" i="30" s="1"/>
  <c r="B6" i="28"/>
  <c r="F23" i="30" s="1"/>
  <c r="G19" i="30"/>
  <c r="G60" i="30"/>
  <c r="I19" i="30"/>
  <c r="E19" i="30"/>
  <c r="C19" i="30"/>
  <c r="B19" i="30"/>
  <c r="E18" i="41"/>
  <c r="B42" i="30"/>
  <c r="B11" i="30"/>
  <c r="B13" i="30"/>
  <c r="B14" i="30"/>
  <c r="B15" i="30"/>
  <c r="B16" i="30"/>
  <c r="B18" i="30"/>
  <c r="B20" i="30"/>
  <c r="B21" i="30"/>
  <c r="B23" i="30"/>
  <c r="B25" i="30"/>
  <c r="B26" i="30"/>
  <c r="B27" i="30"/>
  <c r="B28" i="30"/>
  <c r="B30" i="30"/>
  <c r="B32" i="30"/>
  <c r="B33" i="30"/>
  <c r="B34" i="30"/>
  <c r="B38" i="30"/>
  <c r="B41" i="30"/>
  <c r="B43" i="30"/>
  <c r="B44" i="30"/>
  <c r="B46" i="30"/>
  <c r="B47" i="30"/>
  <c r="B48" i="30"/>
  <c r="B50" i="30"/>
  <c r="B51" i="30"/>
  <c r="B53" i="30"/>
  <c r="B56" i="30"/>
  <c r="B59" i="30"/>
  <c r="B60" i="30"/>
  <c r="I28" i="30"/>
  <c r="B8" i="9"/>
  <c r="F21" i="30" s="1"/>
  <c r="B9" i="18"/>
  <c r="F53" i="30" s="1"/>
  <c r="B6" i="33"/>
  <c r="F59" i="30" s="1"/>
  <c r="B6" i="29"/>
  <c r="F56" i="30" s="1"/>
  <c r="B10" i="17"/>
  <c r="F51" i="30" s="1"/>
  <c r="B7" i="16"/>
  <c r="F50" i="30" s="1"/>
  <c r="B7" i="25"/>
  <c r="F47" i="30" s="1"/>
  <c r="B6" i="15"/>
  <c r="F46" i="30" s="1"/>
  <c r="E28" i="20"/>
  <c r="E29" i="20"/>
  <c r="E30" i="20"/>
  <c r="E31" i="20"/>
  <c r="E33" i="20"/>
  <c r="E34" i="20"/>
  <c r="E35" i="20"/>
  <c r="E36" i="20"/>
  <c r="E37" i="20"/>
  <c r="E38" i="20"/>
  <c r="E39" i="20"/>
  <c r="E40" i="20"/>
  <c r="E41" i="20"/>
  <c r="E42" i="20"/>
  <c r="E43" i="20"/>
  <c r="E44" i="20"/>
  <c r="E45" i="20"/>
  <c r="E50" i="20"/>
  <c r="E51" i="20"/>
  <c r="E52" i="20"/>
  <c r="E53" i="20"/>
  <c r="E54" i="20"/>
  <c r="E56" i="20"/>
  <c r="E57" i="20"/>
  <c r="E58" i="20"/>
  <c r="E60" i="20"/>
  <c r="E61" i="20"/>
  <c r="E62" i="20"/>
  <c r="B7" i="37"/>
  <c r="F43" i="30" s="1"/>
  <c r="B6" i="39"/>
  <c r="F41" i="30" s="1"/>
  <c r="B6" i="13"/>
  <c r="F38" i="30" s="1"/>
  <c r="B9" i="32"/>
  <c r="F34" i="30" s="1"/>
  <c r="B6" i="36"/>
  <c r="F33" i="30" s="1"/>
  <c r="B7" i="11"/>
  <c r="F30" i="30" s="1"/>
  <c r="B8" i="26"/>
  <c r="F28" i="30" s="1"/>
  <c r="B6" i="38"/>
  <c r="F27" i="30" s="1"/>
  <c r="B6" i="27"/>
  <c r="F26" i="30" s="1"/>
  <c r="B6" i="31"/>
  <c r="F25" i="30" s="1"/>
  <c r="B6" i="35"/>
  <c r="F20" i="30" s="1"/>
  <c r="B6" i="22"/>
  <c r="F16" i="30" s="1"/>
  <c r="B8" i="21"/>
  <c r="F15" i="30" s="1"/>
  <c r="B6" i="7"/>
  <c r="F14" i="30" s="1"/>
  <c r="F13" i="30"/>
  <c r="F11" i="30"/>
  <c r="I41" i="30"/>
  <c r="E41" i="30"/>
  <c r="C41" i="30"/>
  <c r="E13" i="39"/>
  <c r="G23" i="30"/>
  <c r="E27" i="4"/>
  <c r="E18" i="6"/>
  <c r="E17" i="7"/>
  <c r="E14" i="8"/>
  <c r="E15" i="35"/>
  <c r="E17" i="9"/>
  <c r="E17" i="27"/>
  <c r="E19" i="11"/>
  <c r="E16" i="32"/>
  <c r="E15" i="13"/>
  <c r="G43" i="30"/>
  <c r="E43" i="30"/>
  <c r="C43" i="30"/>
  <c r="E33" i="30"/>
  <c r="C33" i="30"/>
  <c r="G27" i="30"/>
  <c r="E27" i="30"/>
  <c r="C27" i="30"/>
  <c r="E20" i="30"/>
  <c r="C20" i="30"/>
  <c r="G42" i="30"/>
  <c r="C42" i="30"/>
  <c r="C11" i="30"/>
  <c r="C13" i="30"/>
  <c r="C14" i="30"/>
  <c r="C15" i="30"/>
  <c r="C16" i="30"/>
  <c r="C18" i="30"/>
  <c r="C21" i="30"/>
  <c r="C23" i="30"/>
  <c r="C25" i="30"/>
  <c r="C26" i="30"/>
  <c r="C28" i="30"/>
  <c r="C30" i="30"/>
  <c r="C32" i="30"/>
  <c r="C34" i="30"/>
  <c r="C38" i="30"/>
  <c r="C44" i="30"/>
  <c r="C46" i="30"/>
  <c r="C47" i="30"/>
  <c r="C48" i="30"/>
  <c r="C50" i="30"/>
  <c r="C51" i="30"/>
  <c r="C53" i="30"/>
  <c r="C56" i="30"/>
  <c r="C59" i="30"/>
  <c r="C60" i="30"/>
  <c r="E25" i="30"/>
  <c r="G59" i="30"/>
  <c r="E59" i="30"/>
  <c r="G30" i="30"/>
  <c r="G25" i="30"/>
  <c r="E34" i="30"/>
  <c r="E3" i="30"/>
  <c r="E11" i="30"/>
  <c r="E13" i="30"/>
  <c r="E14" i="30"/>
  <c r="E15" i="30"/>
  <c r="E16" i="30"/>
  <c r="E18" i="30"/>
  <c r="E21" i="30"/>
  <c r="E23" i="30"/>
  <c r="E26" i="30"/>
  <c r="E28" i="30"/>
  <c r="E30" i="30"/>
  <c r="E32" i="30"/>
  <c r="E38" i="30"/>
  <c r="E42" i="30"/>
  <c r="E44" i="30"/>
  <c r="E46" i="30"/>
  <c r="E47" i="30"/>
  <c r="E48" i="30"/>
  <c r="E50" i="30"/>
  <c r="E51" i="30"/>
  <c r="E53" i="30"/>
  <c r="E56" i="30"/>
  <c r="E60" i="30"/>
  <c r="G28" i="30"/>
  <c r="G56" i="30"/>
  <c r="G53" i="30"/>
  <c r="G50" i="30"/>
  <c r="G47" i="30"/>
  <c r="G44" i="30"/>
  <c r="G26" i="30"/>
  <c r="G16" i="30"/>
  <c r="G13" i="30"/>
  <c r="A60" i="30"/>
  <c r="A56" i="30"/>
  <c r="A53" i="30"/>
  <c r="A51" i="30"/>
  <c r="A50" i="30"/>
  <c r="A48" i="30"/>
  <c r="A47" i="30"/>
  <c r="A46" i="30"/>
  <c r="A44" i="30"/>
  <c r="A42" i="30"/>
  <c r="A38" i="30"/>
  <c r="A32" i="30"/>
  <c r="A30" i="30"/>
  <c r="A26" i="30"/>
  <c r="A23" i="30"/>
  <c r="A21" i="30"/>
  <c r="A18" i="30"/>
  <c r="A16" i="30"/>
  <c r="A15" i="30"/>
  <c r="A14" i="30"/>
  <c r="A13" i="30"/>
  <c r="A11" i="30"/>
  <c r="E16" i="37"/>
  <c r="E17" i="20"/>
  <c r="E16" i="16"/>
  <c r="E18" i="18"/>
  <c r="E13" i="29"/>
  <c r="E15" i="23"/>
  <c r="E22" i="71"/>
  <c r="E18" i="26" l="1"/>
  <c r="E18" i="19"/>
  <c r="E17" i="31"/>
  <c r="E14" i="36"/>
  <c r="E14" i="15"/>
  <c r="E14" i="33"/>
  <c r="E16" i="54"/>
  <c r="B8" i="14"/>
  <c r="F42" i="30" s="1"/>
  <c r="E20" i="14"/>
  <c r="B9" i="20"/>
  <c r="F44" i="30" s="1"/>
  <c r="E16" i="48"/>
  <c r="C31" i="30" s="1"/>
  <c r="E16" i="63"/>
  <c r="E14" i="43"/>
  <c r="E19" i="17"/>
  <c r="E13" i="62"/>
  <c r="E16" i="66"/>
  <c r="E15" i="44"/>
  <c r="E14" i="65"/>
  <c r="E14" i="61"/>
  <c r="B6" i="24"/>
  <c r="F48" i="30" s="1"/>
  <c r="E17" i="24"/>
  <c r="I63" i="30"/>
  <c r="E14" i="12"/>
  <c r="F3" i="30"/>
  <c r="E61" i="30"/>
  <c r="B61" i="30"/>
  <c r="C61" i="30"/>
  <c r="I61" i="30"/>
  <c r="F61" i="30" l="1"/>
</calcChain>
</file>

<file path=xl/sharedStrings.xml><?xml version="1.0" encoding="utf-8"?>
<sst xmlns="http://schemas.openxmlformats.org/spreadsheetml/2006/main" count="13217" uniqueCount="8191">
  <si>
    <t>Eldorado Pond</t>
  </si>
  <si>
    <t>BIFebp</t>
  </si>
  <si>
    <t>Eldorado Blvd Pond via</t>
  </si>
  <si>
    <r>
      <t>Jeffco Airport Entrance (</t>
    </r>
    <r>
      <rPr>
        <b/>
        <sz val="10"/>
        <color indexed="57"/>
        <rFont val="Arial"/>
        <family val="2"/>
      </rPr>
      <t>BIF128</t>
    </r>
    <r>
      <rPr>
        <sz val="10"/>
        <rFont val="Arial"/>
        <family val="2"/>
      </rPr>
      <t>)</t>
    </r>
  </si>
  <si>
    <t>Community Ditch Tr - opt spur to 287</t>
  </si>
  <si>
    <t>39 55.712</t>
  </si>
  <si>
    <t>-105  5.621</t>
  </si>
  <si>
    <t>Lake to Lake Trail (on a spur)</t>
  </si>
  <si>
    <t>BFDace</t>
  </si>
  <si>
    <t>Big Dry Cr Tr</t>
  </si>
  <si>
    <t>Co224- PRN Tr</t>
  </si>
  <si>
    <t>Parking Under 270</t>
  </si>
  <si>
    <t>Singletree Tr</t>
  </si>
  <si>
    <t>Open Space Gate</t>
  </si>
  <si>
    <t>BDCwrw</t>
  </si>
  <si>
    <t>BDChct</t>
  </si>
  <si>
    <t>BDCwct</t>
  </si>
  <si>
    <t>BDCwbp</t>
  </si>
  <si>
    <t>BDCwmm</t>
  </si>
  <si>
    <t>BDCwmw</t>
  </si>
  <si>
    <t>BDCnct</t>
  </si>
  <si>
    <t>BDCldc</t>
  </si>
  <si>
    <t>BFDbdc</t>
  </si>
  <si>
    <t>Shares segments of Grange Hall, River Park Signal Ditch and Eastlake Brantner Gulch Trails</t>
  </si>
  <si>
    <t>Cherry Drive Elementary
(TNS lolipop end)</t>
  </si>
  <si>
    <t>Violet</t>
  </si>
  <si>
    <t>parks.state.co.us/Parks/EldoradoCanyon</t>
  </si>
  <si>
    <t>Tarver Elementary, Go S on Cotton Lakes Blvd to Signal Cr &amp; W to York to avoid construction</t>
  </si>
  <si>
    <t>120 Huron</t>
  </si>
  <si>
    <t>Big Dry Creek</t>
  </si>
  <si>
    <t>Little Dry Cr</t>
  </si>
  <si>
    <t>Ball Park</t>
  </si>
  <si>
    <t>Wolf Run</t>
  </si>
  <si>
    <t>Pomona Lake</t>
  </si>
  <si>
    <t>M Northey Park</t>
  </si>
  <si>
    <t>39 55.599</t>
  </si>
  <si>
    <t>-105 15.943</t>
  </si>
  <si>
    <t>N Loop N Pt</t>
  </si>
  <si>
    <t>SBK-le</t>
  </si>
  <si>
    <t>-105 15.773</t>
  </si>
  <si>
    <t>E end of SpringBrook Loop -
Spur S &amp; East to CDD Tr</t>
  </si>
  <si>
    <t>SBKcdd</t>
  </si>
  <si>
    <t>-105 15.580</t>
  </si>
  <si>
    <t>CDD Tr - Backtrack</t>
  </si>
  <si>
    <t>Continue W on Southern loop</t>
  </si>
  <si>
    <t>SBK</t>
  </si>
  <si>
    <t>SBKsls</t>
  </si>
  <si>
    <t>39 54.993</t>
  </si>
  <si>
    <t>Lake To Lake Trail</t>
  </si>
  <si>
    <t>Spur 2 L2L Tr</t>
  </si>
  <si>
    <t>Wyco Dr Park Elemen</t>
  </si>
  <si>
    <t>Wyco Dr Tr S End</t>
  </si>
  <si>
    <t>FoxRunPkwy N</t>
  </si>
  <si>
    <t>Fox Run Pkwy @ 112th Go S</t>
  </si>
  <si>
    <t>FoxRun N Park</t>
  </si>
  <si>
    <t>Fox Run North Park Tr starts</t>
  </si>
  <si>
    <t>Share Grange Hall Tr E</t>
  </si>
  <si>
    <t>Leave Grange Hall Tr share E</t>
  </si>
  <si>
    <t>GH Tr E Go E</t>
  </si>
  <si>
    <t>GH Tr Mid E</t>
  </si>
  <si>
    <t>WFCghme</t>
  </si>
  <si>
    <t>FoxRun S Park</t>
  </si>
  <si>
    <t>100th Steele</t>
  </si>
  <si>
    <t>39 52.658</t>
  </si>
  <si>
    <t>-104 56.968</t>
  </si>
  <si>
    <t>98th Corona</t>
  </si>
  <si>
    <t>WFC104e</t>
  </si>
  <si>
    <t>104 Tr E FoxRun</t>
  </si>
  <si>
    <t>104 Tr E - Fox Run &amp; 104th</t>
  </si>
  <si>
    <t>112th EOT</t>
  </si>
  <si>
    <t>GH Tr MW JC Pk</t>
  </si>
  <si>
    <t>GH Tr W JC Pk W</t>
  </si>
  <si>
    <t>MW Grange Hall Trail cross @ Jaycee Park</t>
  </si>
  <si>
    <t>FoxRun C Park</t>
  </si>
  <si>
    <t>Jeffco Municipal</t>
  </si>
  <si>
    <t>Foot Access</t>
  </si>
  <si>
    <t>39 58.682</t>
  </si>
  <si>
    <t>DavidsonMesa TH</t>
  </si>
  <si>
    <t>39 57.535</t>
  </si>
  <si>
    <t>Dog Loop Via</t>
  </si>
  <si>
    <t>Head S to Center Trail</t>
  </si>
  <si>
    <t>39 58.269</t>
  </si>
  <si>
    <t>-105 10.514</t>
  </si>
  <si>
    <t>-105 10.416</t>
  </si>
  <si>
    <t>Via - Go W</t>
  </si>
  <si>
    <t>via dirt road
RC-WT waypt</t>
  </si>
  <si>
    <t>Ralston CreekTr, Fairmont Canal Tr,
Arvada Open Space Tr</t>
  </si>
  <si>
    <t>Farmers Canal Tr</t>
  </si>
  <si>
    <t>39 57.960</t>
  </si>
  <si>
    <t>-104 57.769</t>
  </si>
  <si>
    <t>German Ditch</t>
  </si>
  <si>
    <t>Resume following German Ditch</t>
  </si>
  <si>
    <t>UPGwyn</t>
  </si>
  <si>
    <t>39 48.034</t>
  </si>
  <si>
    <t>-104 57.588</t>
  </si>
  <si>
    <t>W York N</t>
  </si>
  <si>
    <t>Route S on W side of York</t>
  </si>
  <si>
    <t>UPGysw</t>
  </si>
  <si>
    <t>39 57.462</t>
  </si>
  <si>
    <t>-104 57.585</t>
  </si>
  <si>
    <t>York 144 W</t>
  </si>
  <si>
    <t>NW corner 144th&amp; York</t>
  </si>
  <si>
    <t>cross York</t>
  </si>
  <si>
    <t>Go N on E side of York</t>
  </si>
  <si>
    <t>UPGdw</t>
  </si>
  <si>
    <t>39 57.928</t>
  </si>
  <si>
    <t>-104 57.552</t>
  </si>
  <si>
    <t>Drainage Trail W end</t>
  </si>
  <si>
    <t>UPG150</t>
  </si>
  <si>
    <t>39 58.076</t>
  </si>
  <si>
    <t>150th crossing</t>
  </si>
  <si>
    <t>Access to German Ditch Tr</t>
  </si>
  <si>
    <t>UPGyng</t>
  </si>
  <si>
    <t>39 58.193</t>
  </si>
  <si>
    <t>-104 57.556</t>
  </si>
  <si>
    <t>York N German Ditch</t>
  </si>
  <si>
    <t>Flag, Blue</t>
  </si>
  <si>
    <t>No bike lane/path N
Follow German Ditch</t>
  </si>
  <si>
    <t>UPGsce</t>
  </si>
  <si>
    <t>39 58.219</t>
  </si>
  <si>
    <t>-104 57.320</t>
  </si>
  <si>
    <t>SilverCr Elem spur</t>
  </si>
  <si>
    <t>UPG152</t>
  </si>
  <si>
    <t>39 58.316</t>
  </si>
  <si>
    <t>-104 57.364</t>
  </si>
  <si>
    <t>152nd</t>
  </si>
  <si>
    <t>End of spur N - Not in Route</t>
  </si>
  <si>
    <t>Spur to school</t>
  </si>
  <si>
    <t>UPG-fj</t>
  </si>
  <si>
    <t>39 58.089</t>
  </si>
  <si>
    <t>Fillmore Jog</t>
  </si>
  <si>
    <t>Jog N on Filmore then E</t>
  </si>
  <si>
    <t>UPGup</t>
  </si>
  <si>
    <t>39 58.086</t>
  </si>
  <si>
    <t>-104 57.029</t>
  </si>
  <si>
    <t>UP Tr</t>
  </si>
  <si>
    <t>Union Pacific Trail</t>
  </si>
  <si>
    <t>UPGupn</t>
  </si>
  <si>
    <t>39 58.305</t>
  </si>
  <si>
    <t>-104 56.959</t>
  </si>
  <si>
    <t>UP Tr N</t>
  </si>
  <si>
    <t>N end of UP Trail - Not in Route</t>
  </si>
  <si>
    <t>UPGde</t>
  </si>
  <si>
    <t>39 57.726</t>
  </si>
  <si>
    <t>-104 57.262</t>
  </si>
  <si>
    <t>Drainage Tr E</t>
  </si>
  <si>
    <t>E end of Drainage Trail</t>
  </si>
  <si>
    <t>Drainage Tr W</t>
  </si>
  <si>
    <t>UPGups</t>
  </si>
  <si>
    <t>39 57.540</t>
  </si>
  <si>
    <t>-104 57.380</t>
  </si>
  <si>
    <t>UP Tr S</t>
  </si>
  <si>
    <t>S end of UP Trail - Not in Route</t>
  </si>
  <si>
    <t>UPG-dw</t>
  </si>
  <si>
    <t>End of Track</t>
  </si>
  <si>
    <r>
      <t>Signal Ditch Trail N of 1240th (</t>
    </r>
    <r>
      <rPr>
        <b/>
        <sz val="10"/>
        <color indexed="21"/>
        <rFont val="Arial"/>
        <family val="2"/>
      </rPr>
      <t>UPGsdn</t>
    </r>
    <r>
      <rPr>
        <sz val="10"/>
        <rFont val="Arial"/>
        <family val="2"/>
      </rPr>
      <t>)</t>
    </r>
  </si>
  <si>
    <r>
      <t>W end Drainage Tr at York (</t>
    </r>
    <r>
      <rPr>
        <b/>
        <sz val="10"/>
        <color indexed="21"/>
        <rFont val="Arial"/>
        <family val="2"/>
      </rPr>
      <t>UPGdw</t>
    </r>
    <r>
      <rPr>
        <sz val="10"/>
        <rFont val="Arial"/>
        <family val="2"/>
      </rPr>
      <t>)</t>
    </r>
  </si>
  <si>
    <t>Doudy N TH</t>
  </si>
  <si>
    <t>CDDcdw</t>
  </si>
  <si>
    <t>Community Ditch Trail - Head NE</t>
  </si>
  <si>
    <t>CDDlde</t>
  </si>
  <si>
    <t>39 56.766</t>
  </si>
  <si>
    <t>-105 14.179</t>
  </si>
  <si>
    <t>Lower Ditch E</t>
  </si>
  <si>
    <t>Head E on Lower Community Ditch trail</t>
  </si>
  <si>
    <t>CDDgpn</t>
  </si>
  <si>
    <t>Ralston-vally-pk</t>
  </si>
  <si>
    <t>Sub-div-trails</t>
  </si>
  <si>
    <t>Dam-overlook</t>
  </si>
  <si>
    <t>Water-tank</t>
  </si>
  <si>
    <t>Highway-93</t>
  </si>
  <si>
    <t>Must Exit Ditch</t>
  </si>
  <si>
    <t>Us58 Go Se</t>
  </si>
  <si>
    <t>Via - Dam Overlook</t>
  </si>
  <si>
    <t>Water Tank</t>
  </si>
  <si>
    <t>Must exit canal trail here</t>
  </si>
  <si>
    <t>Van bibber trail W end
Follow Easly Rd SW to 58</t>
  </si>
  <si>
    <t>US 58 on Ramp, go SE to 44th</t>
  </si>
  <si>
    <t>44th &amp; Easley Rd, Go West</t>
  </si>
  <si>
    <t>Clear Creek Trail - W junction</t>
  </si>
  <si>
    <t>39 46.496</t>
  </si>
  <si>
    <t xml:space="preserve"> -105 11.601</t>
  </si>
  <si>
    <t>About 139th &amp; Lowell</t>
  </si>
  <si>
    <t>PLH departs share E</t>
  </si>
  <si>
    <t>39 58.555</t>
  </si>
  <si>
    <t>Washingon &amp; Pike Pkwy Go W</t>
  </si>
  <si>
    <t>LEWdmt</t>
  </si>
  <si>
    <t>Davidson Mesa Tr</t>
  </si>
  <si>
    <t>This trail contains an internal loop to help show more trail options.  Shortcuts exist.
Follow Counter-Clockwise to minimize downtown bike lane hill climb.
Colfax and CO26 sections have paved shoulder.  Dino ridge section is ped/bike scenic section</t>
  </si>
  <si>
    <t>R conditional on skipping dirt canal detour section</t>
  </si>
  <si>
    <r>
      <t>R</t>
    </r>
    <r>
      <rPr>
        <b/>
        <sz val="10"/>
        <rFont val="Arial"/>
        <family val="2"/>
      </rPr>
      <t>Fpwd</t>
    </r>
  </si>
  <si>
    <r>
      <t>R</t>
    </r>
    <r>
      <rPr>
        <b/>
        <sz val="10"/>
        <rFont val="Arial"/>
        <family val="2"/>
      </rPr>
      <t>Fpd</t>
    </r>
  </si>
  <si>
    <r>
      <t>R</t>
    </r>
    <r>
      <rPr>
        <b/>
        <sz val="10"/>
        <rFont val="Arial"/>
        <family val="2"/>
      </rPr>
      <t>Fpdl</t>
    </r>
  </si>
  <si>
    <t>Well packed trail to fish pond loop can be skipped.</t>
  </si>
  <si>
    <t>Fpd</t>
  </si>
  <si>
    <t>R except for sections near BigDryCr Trail</t>
  </si>
  <si>
    <t>Sections at start and near dam are packed dirt</t>
  </si>
  <si>
    <t>X</t>
  </si>
  <si>
    <t>Break in Trail</t>
  </si>
  <si>
    <t>Trail currently has a break in it as indicated.</t>
  </si>
  <si>
    <r>
      <t>F</t>
    </r>
    <r>
      <rPr>
        <b/>
        <sz val="10"/>
        <color indexed="10"/>
        <rFont val="Arial"/>
        <family val="2"/>
      </rPr>
      <t>X</t>
    </r>
    <r>
      <rPr>
        <b/>
        <sz val="10"/>
        <rFont val="Arial"/>
        <family val="2"/>
      </rPr>
      <t>dpr</t>
    </r>
  </si>
  <si>
    <t>Rpnr</t>
  </si>
  <si>
    <t>Can skip optional spur and arboratum trail to avoid dirt.</t>
  </si>
  <si>
    <r>
      <t>R</t>
    </r>
    <r>
      <rPr>
        <b/>
        <sz val="10"/>
        <rFont val="Arial"/>
        <family val="2"/>
      </rPr>
      <t>Fpdn</t>
    </r>
  </si>
  <si>
    <t>Skip McKay Lake loop to avoid dirt &amp; street sections</t>
  </si>
  <si>
    <t>Rr</t>
  </si>
  <si>
    <r>
      <t>R</t>
    </r>
    <r>
      <rPr>
        <b/>
        <sz val="10"/>
        <rFont val="Arial"/>
        <family val="2"/>
      </rPr>
      <t>Fpdr</t>
    </r>
  </si>
  <si>
    <t>Fprd</t>
  </si>
  <si>
    <t>Trail is roadbike to Fairmont Trail at 64th</t>
  </si>
  <si>
    <t>Mostly concrete paths, some street bike lane &amp; city street sections</t>
  </si>
  <si>
    <t>39 45.287</t>
  </si>
  <si>
    <t>39 45.539</t>
  </si>
  <si>
    <t>39 46.610</t>
  </si>
  <si>
    <t>39 46.678</t>
  </si>
  <si>
    <t>39 48.741</t>
  </si>
  <si>
    <t>39 48.834</t>
  </si>
  <si>
    <t>39 49.677</t>
  </si>
  <si>
    <t>39 49.830</t>
  </si>
  <si>
    <t>39 50.338</t>
  </si>
  <si>
    <t>Coal Seam Tr, Mesa Valley Tr</t>
  </si>
  <si>
    <t>Connects to:</t>
  </si>
  <si>
    <t>-104 59.327</t>
  </si>
  <si>
    <t>Underpass at I25 S of 136</t>
  </si>
  <si>
    <t>-105  0.943</t>
  </si>
  <si>
    <t>39 53.112</t>
  </si>
  <si>
    <t>-104 54.181</t>
  </si>
  <si>
    <t>-105 00.087</t>
  </si>
  <si>
    <t>-105 00.551</t>
  </si>
  <si>
    <t>-105 00.179</t>
  </si>
  <si>
    <t>-104 58.622</t>
  </si>
  <si>
    <t>-104 58.700</t>
  </si>
  <si>
    <t>-104 57.538</t>
  </si>
  <si>
    <t>-104 57.148</t>
  </si>
  <si>
    <t>-104 56.977</t>
  </si>
  <si>
    <t>-104 57.003</t>
  </si>
  <si>
    <t>-104 56.912</t>
  </si>
  <si>
    <t>-104 56.334</t>
  </si>
  <si>
    <t>39 47.865</t>
  </si>
  <si>
    <t>39 48.294</t>
  </si>
  <si>
    <t>Concrete, packed Dirt/gravel, detour in middle closed at night.</t>
  </si>
  <si>
    <t>FEpd</t>
  </si>
  <si>
    <t>E</t>
  </si>
  <si>
    <t>Dirt Tr N A56asn</t>
  </si>
  <si>
    <t>Dirt Tr N - W side Archuleta Elem</t>
  </si>
  <si>
    <t>A56asn</t>
  </si>
  <si>
    <t>39 47.816</t>
  </si>
  <si>
    <t>-104 48.272</t>
  </si>
  <si>
    <t>Dirt Tr N A56ass</t>
  </si>
  <si>
    <t>Dirt Tr S to A56ass</t>
  </si>
  <si>
    <t>A56hlm</t>
  </si>
  <si>
    <t>39 47.611</t>
  </si>
  <si>
    <t>-104 48.071</t>
  </si>
  <si>
    <t>Highline Lat M</t>
  </si>
  <si>
    <t>GLY-cd</t>
  </si>
  <si>
    <t>GLY-l</t>
  </si>
  <si>
    <t>GLYeld</t>
  </si>
  <si>
    <t>GLYydw</t>
  </si>
  <si>
    <t>GLYydp</t>
  </si>
  <si>
    <t>GLY-se</t>
  </si>
  <si>
    <t>GLYyde</t>
  </si>
  <si>
    <t>GLY65u</t>
  </si>
  <si>
    <t>GLYrce</t>
  </si>
  <si>
    <t>GLYlct</t>
  </si>
  <si>
    <t>GLY-72</t>
  </si>
  <si>
    <t>GLY-lp</t>
  </si>
  <si>
    <t>GLYlcp</t>
  </si>
  <si>
    <t>COAplh</t>
  </si>
  <si>
    <t>PLH Tr</t>
  </si>
  <si>
    <t>PowerlineHarper Trail crossing</t>
  </si>
  <si>
    <t>Eastlake Village Park Tennis courts
124th &amp; Fillmore</t>
  </si>
  <si>
    <t>WM</t>
  </si>
  <si>
    <t>CY</t>
  </si>
  <si>
    <t>MKB</t>
  </si>
  <si>
    <t>VB</t>
  </si>
  <si>
    <t>Aquarius Trail head, Parking, Pavillion</t>
  </si>
  <si>
    <t>via - Augusta Dr</t>
  </si>
  <si>
    <t>39 54.692</t>
  </si>
  <si>
    <t>39 55.074</t>
  </si>
  <si>
    <t>39 55.207</t>
  </si>
  <si>
    <t>39 55.314</t>
  </si>
  <si>
    <t>39 55.392</t>
  </si>
  <si>
    <t>39 55.512</t>
  </si>
  <si>
    <t>39 55.799</t>
  </si>
  <si>
    <t>39 55.846</t>
  </si>
  <si>
    <t>39 55.578</t>
  </si>
  <si>
    <t>39 55.328</t>
  </si>
  <si>
    <t>39 55.233</t>
  </si>
  <si>
    <t>39 55.007</t>
  </si>
  <si>
    <t>39 54.852</t>
  </si>
  <si>
    <t>39 55.343</t>
  </si>
  <si>
    <t>Easy almost flat</t>
  </si>
  <si>
    <t>Coalton Marshall Trail S junction on spur</t>
  </si>
  <si>
    <t>Park Trails - Go N</t>
  </si>
  <si>
    <t>Indiana &amp; Eldorado Circle</t>
  </si>
  <si>
    <t>Via after gravel uphill section</t>
  </si>
  <si>
    <t>RTD:</t>
  </si>
  <si>
    <t>RTD-104SH2</t>
  </si>
  <si>
    <t>RTD-EDS</t>
  </si>
  <si>
    <t>39 57.237</t>
  </si>
  <si>
    <t>-105 13.882</t>
  </si>
  <si>
    <t>Eldorado Springs</t>
  </si>
  <si>
    <r>
      <t>Eldorado Springs</t>
    </r>
    <r>
      <rPr>
        <sz val="10"/>
        <rFont val="Arial"/>
        <family val="2"/>
      </rPr>
      <t xml:space="preserve"> - 93 &amp; CO 170 - </t>
    </r>
    <r>
      <rPr>
        <b/>
        <sz val="10"/>
        <rFont val="Arial"/>
        <family val="2"/>
      </rPr>
      <t>unofficial</t>
    </r>
  </si>
  <si>
    <t>Mostly concrete path, some street &amp; sidewalk, Latter sections are asphalt shoulder lane</t>
  </si>
  <si>
    <t>-105 07.047</t>
  </si>
  <si>
    <t>Easy almost flat, does share rural roads</t>
  </si>
  <si>
    <t>Ralston Cr trail starts
59th Place &amp; Brook Dr/Johnson Way</t>
  </si>
  <si>
    <t>Kipling Pkwy - Go S on W side</t>
  </si>
  <si>
    <t>Kipling &amp; 58th - Go W on N side</t>
  </si>
  <si>
    <t>via W thru soccer fields</t>
  </si>
  <si>
    <t xml:space="preserve">Lutz sports complex
</t>
  </si>
  <si>
    <t>BFDlhs</t>
  </si>
  <si>
    <t>BFDwjh</t>
  </si>
  <si>
    <t>BFDamp</t>
  </si>
  <si>
    <t>BFDmkb</t>
  </si>
  <si>
    <t>BFD-cs</t>
  </si>
  <si>
    <t>BFD128</t>
  </si>
  <si>
    <t>BFDmk3</t>
  </si>
  <si>
    <t>BFDmk5</t>
  </si>
  <si>
    <t>Mild to mid (climbs toward CO 128)</t>
  </si>
  <si>
    <t>BIFbdc</t>
  </si>
  <si>
    <t>BIF-sp</t>
  </si>
  <si>
    <t>Eastlake Brantner Gulch</t>
  </si>
  <si>
    <t>Wide Concrete bike path, some rural street &amp; packed gravel</t>
  </si>
  <si>
    <t>92nd &amp; Wadsworth Parkway</t>
  </si>
  <si>
    <t>Follow canal trail W</t>
  </si>
  <si>
    <t>Trail junction, follow trail to S,
Canal goes underground</t>
  </si>
  <si>
    <t>Via, canal above ground again</t>
  </si>
  <si>
    <t>Oakhurst Park W</t>
  </si>
  <si>
    <t>39 46.52724'</t>
  </si>
  <si>
    <t>-105 11.32590'</t>
  </si>
  <si>
    <t>Community Ditch</t>
  </si>
  <si>
    <t>EBGsve</t>
  </si>
  <si>
    <t>EBGsrm</t>
  </si>
  <si>
    <t>EBGrpl</t>
  </si>
  <si>
    <t>FCN2</t>
  </si>
  <si>
    <t>FCNnms</t>
  </si>
  <si>
    <t>FCN3</t>
  </si>
  <si>
    <t>FCNnws</t>
  </si>
  <si>
    <t>FCNnwn</t>
  </si>
  <si>
    <t>FCNtr2</t>
  </si>
  <si>
    <t>FCN5</t>
  </si>
  <si>
    <t>FCNlrg</t>
  </si>
  <si>
    <t>FCN7</t>
  </si>
  <si>
    <t>FCN104</t>
  </si>
  <si>
    <t>FCN-ex</t>
  </si>
  <si>
    <t>FCNhgp</t>
  </si>
  <si>
    <t>FCN-hp</t>
  </si>
  <si>
    <t>FCN-sb</t>
  </si>
  <si>
    <t>FCN-os</t>
  </si>
  <si>
    <t>FCNhst</t>
  </si>
  <si>
    <t>GLYndp</t>
  </si>
  <si>
    <t>GLYe1p</t>
  </si>
  <si>
    <t>112th &amp; Washington, Trail starts W side, jog N @ Grant Dr to 112th then W</t>
  </si>
  <si>
    <t>Bridge over I25, .4 mi to park</t>
  </si>
  <si>
    <t>Ted Hulstrom Elementary</t>
  </si>
  <si>
    <t>via</t>
  </si>
  <si>
    <t>Railroad Underpass</t>
  </si>
  <si>
    <t>CDD Tr N</t>
  </si>
  <si>
    <t>Mesa Valley Tr (part of CDD Tr)
Keep going</t>
  </si>
  <si>
    <t>Greenbelt Plateau Trail head near 128 &amp; 93 Follow High Prairie Tr E</t>
  </si>
  <si>
    <t>Hole in wall trail to Holly Park</t>
  </si>
  <si>
    <t>SkyWoodThorn Tr extension</t>
  </si>
  <si>
    <t>Glencoe Park - 112th &amp; Glencoe</t>
  </si>
  <si>
    <t>CTMcth</t>
  </si>
  <si>
    <t>-105  9.992</t>
  </si>
  <si>
    <t>Coalton TH</t>
  </si>
  <si>
    <t>Hi Prairie Loop</t>
  </si>
  <si>
    <t>FECdspw</t>
  </si>
  <si>
    <t>Fine crushers, singletrack and old dirt roads, concrete MUP on spur to Rock Cr Trail</t>
  </si>
  <si>
    <t>CTMloop</t>
  </si>
  <si>
    <t>39 55.726</t>
  </si>
  <si>
    <t>-105 10.047</t>
  </si>
  <si>
    <t>Blue Waypoints optional &amp; not in route</t>
  </si>
  <si>
    <t>CTM-1</t>
  </si>
  <si>
    <t>39 56.119</t>
  </si>
  <si>
    <t>Sommerset Park</t>
  </si>
  <si>
    <t>Niver Canal Tr</t>
  </si>
  <si>
    <t>Just N Of Hsl-js</t>
  </si>
  <si>
    <t>Oakhurst Park E</t>
  </si>
  <si>
    <t>Swiss Society</t>
  </si>
  <si>
    <t>Johnson Park</t>
  </si>
  <si>
    <t>Anderson Park</t>
  </si>
  <si>
    <t>Lena Park</t>
  </si>
  <si>
    <t>Wheatridge Rec C</t>
  </si>
  <si>
    <t>Water Treatment</t>
  </si>
  <si>
    <t>Prospect Park</t>
  </si>
  <si>
    <t>Ward Rd By Casey</t>
  </si>
  <si>
    <t>Coors Grain Elev</t>
  </si>
  <si>
    <t>Tucker Gulch Tr</t>
  </si>
  <si>
    <t>East + 10th</t>
  </si>
  <si>
    <t>Whitewater Park</t>
  </si>
  <si>
    <t>Grant Terry Park</t>
  </si>
  <si>
    <t>North-jeffco-cen</t>
  </si>
  <si>
    <t>Thornton Pkwy &amp; St Paul
Trail starts Southbound, take Trail W just South of houses</t>
  </si>
  <si>
    <t>Rec-center-tr</t>
  </si>
  <si>
    <t>via Knotts Landing subdiv tr to Holly</t>
  </si>
  <si>
    <t>Woodglen Elementary</t>
  </si>
  <si>
    <t>Woodglen Brookshire Park</t>
  </si>
  <si>
    <t>Thornton NS trail E Junction
Shares trail for short section</t>
  </si>
  <si>
    <t>Thornton NS trail W junction</t>
  </si>
  <si>
    <t>Eastlake Brantner Trail W junction</t>
  </si>
  <si>
    <t>Platte River N Trail</t>
  </si>
  <si>
    <t>Little Dry Creek Trail</t>
  </si>
  <si>
    <t>Golden Leyden Trail</t>
  </si>
  <si>
    <t>-105  1.590</t>
  </si>
  <si>
    <t>Broadlands Ct</t>
  </si>
  <si>
    <t>Broadlands Ct Park</t>
  </si>
  <si>
    <t>39 57.212</t>
  </si>
  <si>
    <t>-105  1.341</t>
  </si>
  <si>
    <t>Meridian Elem</t>
  </si>
  <si>
    <t>Meridian Elementary School</t>
  </si>
  <si>
    <t>39 57.061</t>
  </si>
  <si>
    <t>-105  1.327</t>
  </si>
  <si>
    <t>McKay Park Circle</t>
  </si>
  <si>
    <t>McKay Park Circle - Go S</t>
  </si>
  <si>
    <t>39 56.868</t>
  </si>
  <si>
    <t>-105  1.312</t>
  </si>
  <si>
    <t>TNSebgw</t>
  </si>
  <si>
    <t>TNSebge</t>
  </si>
  <si>
    <t>EBG TR E nh Tr</t>
  </si>
  <si>
    <t>PRNacf</t>
  </si>
  <si>
    <t>39 55.432</t>
  </si>
  <si>
    <t>-104 52.060</t>
  </si>
  <si>
    <t>AdamsFairgrnds</t>
  </si>
  <si>
    <t>Adams County Fairgrounds
Trail S of here may be under construction</t>
  </si>
  <si>
    <t>PRNrpe</t>
  </si>
  <si>
    <t>39 54.859</t>
  </si>
  <si>
    <t>-104 52.649</t>
  </si>
  <si>
    <t>Regional Pk E</t>
  </si>
  <si>
    <t>Regional Park E</t>
  </si>
  <si>
    <t>Farmers Canal NE Trail</t>
  </si>
  <si>
    <t>Wyco Fox CCP Trail</t>
  </si>
  <si>
    <t>Sky Wood Thorn Trail</t>
  </si>
  <si>
    <t>Clear Creek</t>
  </si>
  <si>
    <t>Commerce City</t>
  </si>
  <si>
    <t>Via</t>
  </si>
  <si>
    <t>Northglenn Middl</t>
  </si>
  <si>
    <t>Tr To 112</t>
  </si>
  <si>
    <t>Nw Open Space Pa</t>
  </si>
  <si>
    <t>Nw Open Parking</t>
  </si>
  <si>
    <t>Trail</t>
  </si>
  <si>
    <t>Legacy Ridge Gol</t>
  </si>
  <si>
    <t>104 Underpass W</t>
  </si>
  <si>
    <t>39 47.198</t>
  </si>
  <si>
    <t>-104 58.528</t>
  </si>
  <si>
    <t>Stock Yard Chute</t>
  </si>
  <si>
    <t>Remains of old stockyard chute over river</t>
  </si>
  <si>
    <t>LEW Tr E</t>
  </si>
  <si>
    <t>VB Tr W</t>
  </si>
  <si>
    <t>VB Tr E</t>
  </si>
  <si>
    <t>RC-vbe</t>
  </si>
  <si>
    <t>Bnsf RR</t>
  </si>
  <si>
    <t>Strt Near CoalCr</t>
  </si>
  <si>
    <t>SD-Swts</t>
  </si>
  <si>
    <t>SD-Swtn</t>
  </si>
  <si>
    <t>Golden OS Tr</t>
  </si>
  <si>
    <t>Kipling Pkwy</t>
  </si>
  <si>
    <t>RC Tr Fairmont</t>
  </si>
  <si>
    <t>RC Tr East</t>
  </si>
  <si>
    <t>VB-rce</t>
  </si>
  <si>
    <t>VB-rcf</t>
  </si>
  <si>
    <t>104th Tr W</t>
  </si>
  <si>
    <t>HSL - HylandCr Standley Lake</t>
  </si>
  <si>
    <t>PRN - Platte River N</t>
  </si>
  <si>
    <t>SWT - Skylake Woodglen Thorncreek</t>
  </si>
  <si>
    <t>L2L - Lake to Lake</t>
  </si>
  <si>
    <t>LDC - Little Dry Creek</t>
  </si>
  <si>
    <t>LEW - Louisville EW</t>
  </si>
  <si>
    <t>NCN - NiverCr N Cotton</t>
  </si>
  <si>
    <t>NTG - N Tollgate Cr</t>
  </si>
  <si>
    <t>SC - Sand Creek</t>
  </si>
  <si>
    <t>SD - Signal Ditch</t>
  </si>
  <si>
    <t>2CR - Second Cr</t>
  </si>
  <si>
    <t>SBK - Spring Brook</t>
  </si>
  <si>
    <t>128th MUP</t>
  </si>
  <si>
    <t>BDC 128 Trails</t>
  </si>
  <si>
    <t>Trail Head Parking 128th E of Zuni
128th MUP &amp; BDC Trails</t>
  </si>
  <si>
    <t>SWT Tr N 128</t>
  </si>
  <si>
    <t>SkyWoodThorn Trail N junction
128th MUP</t>
  </si>
  <si>
    <t>SD Tr N 128</t>
  </si>
  <si>
    <t>Signal Ditch N Junction 128th MUP</t>
  </si>
  <si>
    <t>TNS128</t>
  </si>
  <si>
    <t>-104 55.875</t>
  </si>
  <si>
    <t>128th Ave MUP crossing</t>
  </si>
  <si>
    <t>128th-rr</t>
  </si>
  <si>
    <t>McKayLake &amp; Broadlands area trails in Broomfield</t>
  </si>
  <si>
    <t>39 56.872</t>
  </si>
  <si>
    <t>39 57.135</t>
  </si>
  <si>
    <t>39 56.727</t>
  </si>
  <si>
    <t>39 56.753</t>
  </si>
  <si>
    <t>-105 00.943</t>
  </si>
  <si>
    <t>-105 01.353</t>
  </si>
  <si>
    <t>-105 01.322'</t>
  </si>
  <si>
    <t>-105 00.930</t>
  </si>
  <si>
    <t>-105 01.101</t>
  </si>
  <si>
    <t>-105 01.280</t>
  </si>
  <si>
    <t>-105 01.509</t>
  </si>
  <si>
    <t>-105 01.611</t>
  </si>
  <si>
    <t>-105 02.076</t>
  </si>
  <si>
    <t>-105 02.072</t>
  </si>
  <si>
    <t>-105 02.764</t>
  </si>
  <si>
    <t>-105 02.977</t>
  </si>
  <si>
    <t>-105 03.187</t>
  </si>
  <si>
    <t>-105 03.409</t>
  </si>
  <si>
    <t>West Mower Trail</t>
  </si>
  <si>
    <t>Hyland Standley Lake Trail</t>
  </si>
  <si>
    <t>39 52.253</t>
  </si>
  <si>
    <t>-105  6.161</t>
  </si>
  <si>
    <t>West Mower Trail Middle Junction</t>
  </si>
  <si>
    <t>39 52.366</t>
  </si>
  <si>
    <t>39 51.926</t>
  </si>
  <si>
    <t>-105  6.497</t>
  </si>
  <si>
    <t>-105  6.611</t>
  </si>
  <si>
    <t>39 51.568</t>
  </si>
  <si>
    <t>-105  6.397</t>
  </si>
  <si>
    <t>West Mower Trail West Junction
Dip down, over spillway bridge, then South.</t>
  </si>
  <si>
    <t>39 49.822</t>
  </si>
  <si>
    <t>39 50.090</t>
  </si>
  <si>
    <t>-105 03.149</t>
  </si>
  <si>
    <t>39 50.306</t>
  </si>
  <si>
    <t>-105 03.732</t>
  </si>
  <si>
    <t>39 50.376</t>
  </si>
  <si>
    <t>-105 04.342</t>
  </si>
  <si>
    <t>39 50.533</t>
  </si>
  <si>
    <t>-105 05.229</t>
  </si>
  <si>
    <t>39 50.603</t>
  </si>
  <si>
    <t>-105 05.807</t>
  </si>
  <si>
    <t>39 50.848</t>
  </si>
  <si>
    <t>-105 06.890</t>
  </si>
  <si>
    <t>39 51.000</t>
  </si>
  <si>
    <t>Round Trip</t>
  </si>
  <si>
    <t>PLHmk8</t>
  </si>
  <si>
    <t>39 57.049</t>
  </si>
  <si>
    <t>-105  8.712</t>
  </si>
  <si>
    <t>Monarch K-8</t>
  </si>
  <si>
    <t>Monarch K-8 school</t>
  </si>
  <si>
    <t>PLHmhs</t>
  </si>
  <si>
    <t>39 57.047</t>
  </si>
  <si>
    <t>WFC-3</t>
  </si>
  <si>
    <t>39 32.701</t>
  </si>
  <si>
    <t>-104 52.194</t>
  </si>
  <si>
    <t>Lincon Sta</t>
  </si>
  <si>
    <r>
      <t>Lone Tree</t>
    </r>
    <r>
      <rPr>
        <sz val="10"/>
        <rFont val="Arial"/>
        <family val="2"/>
      </rPr>
      <t xml:space="preserve"> - Park Meadows Dr N of Lincoln - </t>
    </r>
    <r>
      <rPr>
        <b/>
        <sz val="10"/>
        <color indexed="10"/>
        <rFont val="Arial"/>
        <family val="2"/>
      </rPr>
      <t>Light Rail</t>
    </r>
  </si>
  <si>
    <t>Lutheran Cross</t>
  </si>
  <si>
    <r>
      <t>Evergreen</t>
    </r>
    <r>
      <rPr>
        <sz val="10"/>
        <rFont val="Arial"/>
        <family val="2"/>
      </rPr>
      <t xml:space="preserve"> - Lutheran Church of the Cross - Meadow &amp; Fireweed</t>
    </r>
  </si>
  <si>
    <t>-105  6.163</t>
  </si>
  <si>
    <t>Longmont Depot</t>
  </si>
  <si>
    <t>39 36.663</t>
  </si>
  <si>
    <t>-105  0.960</t>
  </si>
  <si>
    <t>Littleton Downtown</t>
  </si>
  <si>
    <r>
      <t>Littleton</t>
    </r>
    <r>
      <rPr>
        <sz val="10"/>
        <rFont val="Arial"/>
        <family val="2"/>
      </rPr>
      <t xml:space="preserve"> - Prince &amp; Alamo SW - </t>
    </r>
    <r>
      <rPr>
        <b/>
        <sz val="10"/>
        <color indexed="10"/>
        <rFont val="Arial"/>
        <family val="2"/>
      </rPr>
      <t>Light Rail</t>
    </r>
  </si>
  <si>
    <t>RTD-LF</t>
  </si>
  <si>
    <r>
      <t>Boulder</t>
    </r>
    <r>
      <rPr>
        <sz val="10"/>
        <rFont val="Arial"/>
        <family val="2"/>
      </rPr>
      <t xml:space="preserve"> - 27th Way &amp; Broadway</t>
    </r>
  </si>
  <si>
    <t>39 59.146</t>
  </si>
  <si>
    <t>-105 14.888</t>
  </si>
  <si>
    <t>39th &amp; Table Mesa</t>
  </si>
  <si>
    <r>
      <t xml:space="preserve">Boulder - </t>
    </r>
    <r>
      <rPr>
        <sz val="10"/>
        <rFont val="Arial"/>
        <family val="2"/>
      </rPr>
      <t>Church lot S side</t>
    </r>
  </si>
  <si>
    <r>
      <t>Denver</t>
    </r>
    <r>
      <rPr>
        <sz val="10"/>
        <rFont val="Arial"/>
        <family val="2"/>
      </rPr>
      <t xml:space="preserve"> - 450 S Bannock   </t>
    </r>
    <r>
      <rPr>
        <b/>
        <sz val="10"/>
        <color indexed="10"/>
        <rFont val="Arial"/>
        <family val="2"/>
      </rPr>
      <t>See Alameda Station</t>
    </r>
  </si>
  <si>
    <t>39 42.494</t>
  </si>
  <si>
    <t>-104 49.099</t>
  </si>
  <si>
    <t>CentrePoint Sable</t>
  </si>
  <si>
    <r>
      <t xml:space="preserve">Aurora - </t>
    </r>
    <r>
      <rPr>
        <sz val="10"/>
        <rFont val="Arial"/>
        <family val="2"/>
      </rPr>
      <t>E of Sable S of Alameda</t>
    </r>
  </si>
  <si>
    <t>N</t>
  </si>
  <si>
    <t>B-287-21</t>
  </si>
  <si>
    <t>B-30D</t>
  </si>
  <si>
    <t>B-39TM</t>
  </si>
  <si>
    <t>B-AB</t>
  </si>
  <si>
    <t>B-AH</t>
  </si>
  <si>
    <t>B-AP</t>
  </si>
  <si>
    <t>B-AS</t>
  </si>
  <si>
    <t>B-AVC</t>
  </si>
  <si>
    <t>B-B70</t>
  </si>
  <si>
    <t>B-BB</t>
  </si>
  <si>
    <t>B-BF</t>
  </si>
  <si>
    <t>B-BG</t>
  </si>
  <si>
    <t>B-BM</t>
  </si>
  <si>
    <t>B-BP</t>
  </si>
  <si>
    <t>B-BS</t>
  </si>
  <si>
    <t>B-C4U</t>
  </si>
  <si>
    <t>B-CC</t>
  </si>
  <si>
    <t>B-CCC</t>
  </si>
  <si>
    <t>B-CLS</t>
  </si>
  <si>
    <t>B-CN</t>
  </si>
  <si>
    <t>B-CPS</t>
  </si>
  <si>
    <t>B-CS</t>
  </si>
  <si>
    <t>B-CSTA</t>
  </si>
  <si>
    <t>B-CY</t>
  </si>
  <si>
    <t>B-DCS</t>
  </si>
  <si>
    <t>B-DS</t>
  </si>
  <si>
    <t>B-EDS</t>
  </si>
  <si>
    <t>B-EFI</t>
  </si>
  <si>
    <t>B-EG</t>
  </si>
  <si>
    <t>B-ER</t>
  </si>
  <si>
    <t>B-ES</t>
  </si>
  <si>
    <t>B-EWS</t>
  </si>
  <si>
    <t>B-FH</t>
  </si>
  <si>
    <t>B-GP</t>
  </si>
  <si>
    <t>B-HR</t>
  </si>
  <si>
    <t>B-KC</t>
  </si>
  <si>
    <t>B-LAS</t>
  </si>
  <si>
    <t>B-LCC</t>
  </si>
  <si>
    <t>B-LD</t>
  </si>
  <si>
    <t>B-LDS</t>
  </si>
  <si>
    <t>Go thru gate by water tank</t>
  </si>
  <si>
    <t>Eastlake Shores Park 128 &amp; Columbine</t>
  </si>
  <si>
    <t>Lake Village Park 128th &amp;Fillmore</t>
  </si>
  <si>
    <t>CDDfiv</t>
  </si>
  <si>
    <t>39 55.379</t>
  </si>
  <si>
    <t>-105 15.306</t>
  </si>
  <si>
    <t>FIV NS Trails</t>
  </si>
  <si>
    <t>FlatIronsVista</t>
  </si>
  <si>
    <t>FIV</t>
  </si>
  <si>
    <t>ComDitch Doudy Draw Trail</t>
  </si>
  <si>
    <t>Flat Irons Vista North &amp; South trail junction</t>
  </si>
  <si>
    <t>CDDsbt</t>
  </si>
  <si>
    <t>39 55.438</t>
  </si>
  <si>
    <t>-105 15.581</t>
  </si>
  <si>
    <t>Springbrook Tr</t>
  </si>
  <si>
    <t>39 55.416</t>
  </si>
  <si>
    <t>-105 14.139</t>
  </si>
  <si>
    <t>FIV TH RR</t>
  </si>
  <si>
    <t>Flatirons Vista Trail Head - Restroom</t>
  </si>
  <si>
    <t>FIV-th</t>
  </si>
  <si>
    <t>FIVgbs</t>
  </si>
  <si>
    <t>GBPth spur</t>
  </si>
  <si>
    <t>-105 14.142</t>
  </si>
  <si>
    <t>Spur trail to Greenbelt Plateau Trailhead</t>
  </si>
  <si>
    <t>FIVpve</t>
  </si>
  <si>
    <t>39 55.395</t>
  </si>
  <si>
    <t>-105 14.343</t>
  </si>
  <si>
    <t>FIVpvw</t>
  </si>
  <si>
    <t>39 54.987</t>
  </si>
  <si>
    <t>-105 14.893</t>
  </si>
  <si>
    <t>PraireVistaW</t>
  </si>
  <si>
    <t>PraireVistaE</t>
  </si>
  <si>
    <t>PrairieVista W Tr</t>
  </si>
  <si>
    <t>PrairieVista E Tr - Follow FlatironsVista S</t>
  </si>
  <si>
    <t>FIVpls</t>
  </si>
  <si>
    <t>39 54.844</t>
  </si>
  <si>
    <t>-105 15.055</t>
  </si>
  <si>
    <t>No Bike Tr</t>
  </si>
  <si>
    <t>Trailhead</t>
  </si>
  <si>
    <t>No bikes on Powerline Tr to N</t>
  </si>
  <si>
    <t>FIV-w</t>
  </si>
  <si>
    <t>-105 15.570</t>
  </si>
  <si>
    <t>Via - Westmost</t>
  </si>
  <si>
    <t>Westmost point of trail</t>
  </si>
  <si>
    <t>FIVcdd</t>
  </si>
  <si>
    <t>CDD Tr</t>
  </si>
  <si>
    <t>FIVnbt</t>
  </si>
  <si>
    <t>39 55.391</t>
  </si>
  <si>
    <t>-105 15.270</t>
  </si>
  <si>
    <t>No bikes on Tr to S</t>
  </si>
  <si>
    <t>FIVpvm</t>
  </si>
  <si>
    <t>-104 56.745</t>
  </si>
  <si>
    <t>WFC98g</t>
  </si>
  <si>
    <t>98th Grant</t>
  </si>
  <si>
    <t>Spur loop to Civic Center Park/Lake</t>
  </si>
  <si>
    <t>WFCloop</t>
  </si>
  <si>
    <t>39 52.296</t>
  </si>
  <si>
    <t>-104 59.143</t>
  </si>
  <si>
    <t>Croke Lake</t>
  </si>
  <si>
    <t>N on W side of Grant to next light</t>
  </si>
  <si>
    <t>WFC99g</t>
  </si>
  <si>
    <t>39 52.671</t>
  </si>
  <si>
    <t>-104 59.037</t>
  </si>
  <si>
    <t>Mall Entrance</t>
  </si>
  <si>
    <t>Trail follows Niver Cr from Platte River confluence NW to Ruston Park. Follows streets to N Park Trail near 97th &amp; Federal.  Follows these trails N to 104th ave.  Then downhill on St to Windsor Park, where Cotton Creek trail continues to Big Dry Cr trail</t>
  </si>
  <si>
    <t>Lafayette Rock Creek Open Space E
N wpt is a currently a spur (deadend)</t>
  </si>
  <si>
    <t>Stearns lake trail head - Parking, Restroom</t>
  </si>
  <si>
    <t>Mary Miller Trail - Spur to Lake Trail head</t>
  </si>
  <si>
    <t>Via cradleboard trail</t>
  </si>
  <si>
    <t>39 56.193</t>
  </si>
  <si>
    <t>39 56.002</t>
  </si>
  <si>
    <t>Cressman Park</t>
  </si>
  <si>
    <t>Mesa MedowsPark @ East &amp; 1st</t>
  </si>
  <si>
    <t>Canyon Pt Park, Restroom
AKA New Loveland Mine Park</t>
  </si>
  <si>
    <t>Meadows Park on 64th, Go NE</t>
  </si>
  <si>
    <t>Follows canal from EB Raines park to junction with Hyland Creek Trail</t>
  </si>
  <si>
    <t>39 58.121</t>
  </si>
  <si>
    <t>39 58.400</t>
  </si>
  <si>
    <t>39 58.736</t>
  </si>
  <si>
    <t>39 58.798</t>
  </si>
  <si>
    <t>39 58.795</t>
  </si>
  <si>
    <t>39 58.783</t>
  </si>
  <si>
    <t>39 58.934</t>
  </si>
  <si>
    <t>-105 10.169</t>
  </si>
  <si>
    <t>-105 10.773</t>
  </si>
  <si>
    <t>-105 11.925</t>
  </si>
  <si>
    <t>-105 12.571</t>
  </si>
  <si>
    <t>39 57.182</t>
  </si>
  <si>
    <t>39 56.886</t>
  </si>
  <si>
    <t>39 56.738</t>
  </si>
  <si>
    <t>39 56.288</t>
  </si>
  <si>
    <t>39 55.739</t>
  </si>
  <si>
    <t>Indiana Street</t>
  </si>
  <si>
    <t>Confluence Park</t>
  </si>
  <si>
    <t>Denver Skate Par</t>
  </si>
  <si>
    <t>I70 Mcdonalds</t>
  </si>
  <si>
    <t>North Side Park</t>
  </si>
  <si>
    <t>Burlington Ditch</t>
  </si>
  <si>
    <t>PLH Tr N Go E</t>
  </si>
  <si>
    <t>LEWplh2</t>
  </si>
  <si>
    <t>LEWplh3</t>
  </si>
  <si>
    <t>LEWplhx</t>
  </si>
  <si>
    <t>(many)</t>
  </si>
  <si>
    <t>Waypoints renamed</t>
  </si>
  <si>
    <t>LEWgrrn</t>
  </si>
  <si>
    <t>LEWgrrs</t>
  </si>
  <si>
    <t>Initial data load after imagery alignment of locations</t>
  </si>
  <si>
    <t>Locations</t>
  </si>
  <si>
    <t>See RTD website for bike rack/locker numbers and possible updated information</t>
  </si>
  <si>
    <t>B-CR</t>
  </si>
  <si>
    <t>39 50.851</t>
  </si>
  <si>
    <t>-105  6.893</t>
  </si>
  <si>
    <t>Westmin Rec W</t>
  </si>
  <si>
    <t>Westmin Rec E</t>
  </si>
  <si>
    <t>128th Ave Tr</t>
  </si>
  <si>
    <t>-104 55.330</t>
  </si>
  <si>
    <t>-104 55.346</t>
  </si>
  <si>
    <t>-104 55.689</t>
  </si>
  <si>
    <t>-104 56.232</t>
  </si>
  <si>
    <t>-104 56.540</t>
  </si>
  <si>
    <t>-104 55.971</t>
  </si>
  <si>
    <t>-104 55.407</t>
  </si>
  <si>
    <t>-104 57.260</t>
  </si>
  <si>
    <t>-104 57.462</t>
  </si>
  <si>
    <t>-104 57.509</t>
  </si>
  <si>
    <t>-104 57.652</t>
  </si>
  <si>
    <t>-104 58.935</t>
  </si>
  <si>
    <t>-104 59.229</t>
  </si>
  <si>
    <t>-104 58.674</t>
  </si>
  <si>
    <t>-104 57.764</t>
  </si>
  <si>
    <t>39 53.968</t>
  </si>
  <si>
    <t>39 53.981</t>
  </si>
  <si>
    <t>39 53.892</t>
  </si>
  <si>
    <t>39 53.452</t>
  </si>
  <si>
    <t>39 53.269</t>
  </si>
  <si>
    <t>39 53.440</t>
  </si>
  <si>
    <t>39 53.573</t>
  </si>
  <si>
    <t>39 53.517</t>
  </si>
  <si>
    <t>39 53.536</t>
  </si>
  <si>
    <t>39 53.297</t>
  </si>
  <si>
    <t>East FlatIrons Park N Ride, go under 36
96BroomLong Trail start share</t>
  </si>
  <si>
    <t>96 Broom Long Trail</t>
  </si>
  <si>
    <t>39 56.008</t>
  </si>
  <si>
    <t>-105  7.685</t>
  </si>
  <si>
    <t>RKC9bl</t>
  </si>
  <si>
    <t>I25 Underpass</t>
  </si>
  <si>
    <t>SD Tr S</t>
  </si>
  <si>
    <t>SD Tr N</t>
  </si>
  <si>
    <t>SWTbdc</t>
  </si>
  <si>
    <t>SWTmkb</t>
  </si>
  <si>
    <t>MKB Tr</t>
  </si>
  <si>
    <t>39 54.314</t>
  </si>
  <si>
    <t>39 54.412</t>
  </si>
  <si>
    <t>39 55.481</t>
  </si>
  <si>
    <t>39 55.562</t>
  </si>
  <si>
    <t>Westcliffe Trail</t>
  </si>
  <si>
    <t>Mixture of gravel, concrete, City Street</t>
  </si>
  <si>
    <t>Lafayette Rc Ose</t>
  </si>
  <si>
    <t>Sd Tr N</t>
  </si>
  <si>
    <t>Coal Cr Os</t>
  </si>
  <si>
    <t>Sd  Tr N</t>
  </si>
  <si>
    <t>Aquarius Th</t>
  </si>
  <si>
    <t>Tr 2 Arapahoe El</t>
  </si>
  <si>
    <t>Centennial Sch</t>
  </si>
  <si>
    <t>128 Alt Loop Pt</t>
  </si>
  <si>
    <t>Loop End</t>
  </si>
  <si>
    <t>Broom In Flat</t>
  </si>
  <si>
    <t>Stratford Park</t>
  </si>
  <si>
    <t>Rockies Field</t>
  </si>
  <si>
    <t>Via Teller 117</t>
  </si>
  <si>
    <t>Via 117 Main</t>
  </si>
  <si>
    <t>Via Main Greenwy</t>
  </si>
  <si>
    <t>Via Greenwy Grwy</t>
  </si>
  <si>
    <t>Community Park</t>
  </si>
  <si>
    <t>Emerald Park</t>
  </si>
  <si>
    <t>Emerald Nol Schs</t>
  </si>
  <si>
    <t>Keep Right</t>
  </si>
  <si>
    <t>Mixture of asphalt, concrete, and gravel bike paths with short Residential Street section</t>
  </si>
  <si>
    <t>Northglenn Middle School</t>
  </si>
  <si>
    <t>NW Open Space South Lot</t>
  </si>
  <si>
    <t>Trail to 112th</t>
  </si>
  <si>
    <t>NW Open Space North Lot</t>
  </si>
  <si>
    <t>Legacy Ridge Golf Course</t>
  </si>
  <si>
    <t>Cotton Creek section of Niver N Cotton Trail</t>
  </si>
  <si>
    <t>104th Underpass to West
If snow/mud follow 104th W to Sheridan then S on W side of Sheridan to rejoin trail</t>
  </si>
  <si>
    <t>Last trail exit before golf course trail closure</t>
  </si>
  <si>
    <t>Hampshire Park, Head W to Sheridan</t>
  </si>
  <si>
    <t>Doesn't get much easier</t>
  </si>
  <si>
    <t>Globeville Landing Park</t>
  </si>
  <si>
    <t>Globeville Landg</t>
  </si>
  <si>
    <t>I70, McDonalds</t>
  </si>
  <si>
    <t>N Side Park (old water Treatment site)</t>
  </si>
  <si>
    <t>RPL136</t>
  </si>
  <si>
    <t>-104 58.921</t>
  </si>
  <si>
    <t>-104 59.034</t>
  </si>
  <si>
    <t>39 49.755</t>
  </si>
  <si>
    <t>Golf Course</t>
  </si>
  <si>
    <t>Via Augusta Dr</t>
  </si>
  <si>
    <t>39 53.050</t>
  </si>
  <si>
    <t>-105  5.773</t>
  </si>
  <si>
    <t>Tr E 2 Prk</t>
  </si>
  <si>
    <t>39 59.046</t>
  </si>
  <si>
    <t>-105  8.532</t>
  </si>
  <si>
    <t>LEW Tr N</t>
  </si>
  <si>
    <t>LEW Tr S</t>
  </si>
  <si>
    <t>Lousville EW Trail N junction</t>
  </si>
  <si>
    <t>39 59.211</t>
  </si>
  <si>
    <t>-105  8.493</t>
  </si>
  <si>
    <t>Cottonwood Pk</t>
  </si>
  <si>
    <t>Cottonwood Park
Trail continues on N side</t>
  </si>
  <si>
    <t>39 59.292</t>
  </si>
  <si>
    <t>-105  8.344</t>
  </si>
  <si>
    <t>Centennial Pk TE</t>
  </si>
  <si>
    <t>Centennial Park</t>
  </si>
  <si>
    <t>40  0.005</t>
  </si>
  <si>
    <t>-105  8.538</t>
  </si>
  <si>
    <t>S Baseline Rd</t>
  </si>
  <si>
    <t>39 59.883</t>
  </si>
  <si>
    <t>-105  8.449</t>
  </si>
  <si>
    <t>S Baseline Rd Trail ends backtrack</t>
  </si>
  <si>
    <t>Callahan Open Space Tr starts to W</t>
  </si>
  <si>
    <t>39 59.676</t>
  </si>
  <si>
    <t>BFDbwp</t>
  </si>
  <si>
    <t>BFDbcc</t>
  </si>
  <si>
    <t>BFD-ml</t>
  </si>
  <si>
    <t>BFD287</t>
  </si>
  <si>
    <t>BFDwtt</t>
  </si>
  <si>
    <t>BFDcdm</t>
  </si>
  <si>
    <t>BFD-st</t>
  </si>
  <si>
    <t>BFDbll</t>
  </si>
  <si>
    <t>BfFD-lu</t>
  </si>
  <si>
    <t>BFD-pr</t>
  </si>
  <si>
    <t>Interlocken East Park - Pavillion</t>
  </si>
  <si>
    <t>CO 128 near Jeffco Airport NE entrance</t>
  </si>
  <si>
    <t>Via CO 127 &amp; Eldorado - head north</t>
  </si>
  <si>
    <t>Lake Park</t>
  </si>
  <si>
    <t>GRR Tr N</t>
  </si>
  <si>
    <t>RattleSnakeG</t>
  </si>
  <si>
    <t>RSG</t>
  </si>
  <si>
    <t>Teal</t>
  </si>
  <si>
    <t>Rattlesnake Gulch in Eldorado Canyon State Park</t>
  </si>
  <si>
    <t>Lollipop loop starting at Folwer/Rattlesnake Gulchtrailhead.  Road and shoulder access on Colorado 170 from Springbrook and Doudy Draw trails.</t>
  </si>
  <si>
    <t>Rattle Snake Gulch</t>
  </si>
  <si>
    <t>Mostly single track, loose/steep/rocky in areas.</t>
  </si>
  <si>
    <t>RSG-th</t>
  </si>
  <si>
    <t>GH-pl</t>
  </si>
  <si>
    <t>39 53.752</t>
  </si>
  <si>
    <t>-104 56.696</t>
  </si>
  <si>
    <t>PondLoop Tr</t>
  </si>
  <si>
    <t>Loops around two ponds  - Not in route</t>
  </si>
  <si>
    <t>39 56.423</t>
  </si>
  <si>
    <t>39 56.701</t>
  </si>
  <si>
    <t>39 56.146</t>
  </si>
  <si>
    <t>39 55.863</t>
  </si>
  <si>
    <t>39 55.722</t>
  </si>
  <si>
    <t>39 55.829</t>
  </si>
  <si>
    <t>39 55.916</t>
  </si>
  <si>
    <t>39 56.126</t>
  </si>
  <si>
    <t>G47cce</t>
  </si>
  <si>
    <t>G47ccw</t>
  </si>
  <si>
    <t>G47196</t>
  </si>
  <si>
    <t>39 55.335</t>
  </si>
  <si>
    <t>-104 57.513</t>
  </si>
  <si>
    <t>-104 57.222</t>
  </si>
  <si>
    <t>-104 57.130</t>
  </si>
  <si>
    <t>-104 56.826</t>
  </si>
  <si>
    <t>-104 56.735</t>
  </si>
  <si>
    <t>-104 57.384</t>
  </si>
  <si>
    <t>-104 57.348</t>
  </si>
  <si>
    <t>COAath</t>
  </si>
  <si>
    <t>COA-gc</t>
  </si>
  <si>
    <t>SkyWoodThorn Trail</t>
  </si>
  <si>
    <t>Mixture of concrete paths, dirt, short street section</t>
  </si>
  <si>
    <t>Very mild, no steep sections</t>
  </si>
  <si>
    <t>39 55.695</t>
  </si>
  <si>
    <t>HSL Tr E</t>
  </si>
  <si>
    <t>WM-bdce</t>
  </si>
  <si>
    <t>BDC Tr E</t>
  </si>
  <si>
    <t>WM-bdcw</t>
  </si>
  <si>
    <t>BDC Tr M</t>
  </si>
  <si>
    <t>BDC Tr W</t>
  </si>
  <si>
    <t>Sand Cr Trail E junction
Head W thru Sand Cr Park</t>
  </si>
  <si>
    <t>84th Ave, Parking</t>
  </si>
  <si>
    <t>Reservoir Tr</t>
  </si>
  <si>
    <t>Dead End Tr to Mower Reservoir</t>
  </si>
  <si>
    <t>WM-mrt</t>
  </si>
  <si>
    <t>WM-104m</t>
  </si>
  <si>
    <t>WM-104e</t>
  </si>
  <si>
    <t>104 Tr E Go S</t>
  </si>
  <si>
    <t>104 Tr M Go E</t>
  </si>
  <si>
    <t>WM-ilp</t>
  </si>
  <si>
    <t>WM-hslw</t>
  </si>
  <si>
    <t>Spillway area can get windy - Track has 4 loops</t>
  </si>
  <si>
    <t>-105  8.345</t>
  </si>
  <si>
    <t>GRRctp</t>
  </si>
  <si>
    <t>GRRsbl</t>
  </si>
  <si>
    <t>GRRosp</t>
  </si>
  <si>
    <t>GRRcos</t>
  </si>
  <si>
    <t>39 57.918</t>
  </si>
  <si>
    <t>-105  8.404</t>
  </si>
  <si>
    <t>Coal Cr Trail at Dutch Cr Park</t>
  </si>
  <si>
    <t>39 57.921</t>
  </si>
  <si>
    <t>-105  8.825</t>
  </si>
  <si>
    <t>Warembourg Tr</t>
  </si>
  <si>
    <t>Dirt Trail N to fishing pond</t>
  </si>
  <si>
    <t>GRRwpt</t>
  </si>
  <si>
    <t>39 58.212</t>
  </si>
  <si>
    <t>-105  8.618</t>
  </si>
  <si>
    <t>GLYcce</t>
  </si>
  <si>
    <t>GLYtgh</t>
  </si>
  <si>
    <t>GLYwwp</t>
  </si>
  <si>
    <t>GLYccp</t>
  </si>
  <si>
    <t>GLYccw</t>
  </si>
  <si>
    <t>GLYcpp</t>
  </si>
  <si>
    <t>GLY-br</t>
  </si>
  <si>
    <t>GLYw93</t>
  </si>
  <si>
    <t>GLYntm</t>
  </si>
  <si>
    <t>A56apt</t>
  </si>
  <si>
    <t>APT Tr</t>
  </si>
  <si>
    <t>APTa56</t>
  </si>
  <si>
    <t>APT2cr</t>
  </si>
  <si>
    <t>39 52.071</t>
  </si>
  <si>
    <t>-104 47.505</t>
  </si>
  <si>
    <t>2CR Tr - 2nd Cr</t>
  </si>
  <si>
    <t>Second Cr Trail</t>
  </si>
  <si>
    <t>APT56</t>
  </si>
  <si>
    <t>39 47.901</t>
  </si>
  <si>
    <t>Ralston Creek &amp; Fairmont Canal Trails</t>
  </si>
  <si>
    <t>98th &amp; Downing, Go W into park</t>
  </si>
  <si>
    <t>98th &amp; Corona, Leave park - Go W</t>
  </si>
  <si>
    <t>Lambert Lakes trail - Go E</t>
  </si>
  <si>
    <t>Lambert Lakes</t>
  </si>
  <si>
    <t>Lambert Lakes park</t>
  </si>
  <si>
    <t>39 53.120</t>
  </si>
  <si>
    <t>39 53.628</t>
  </si>
  <si>
    <t>39 53.704</t>
  </si>
  <si>
    <t>39 53.758</t>
  </si>
  <si>
    <t>39 53.974</t>
  </si>
  <si>
    <t>39 53.854</t>
  </si>
  <si>
    <t>39 54.049</t>
  </si>
  <si>
    <t>39 54.083</t>
  </si>
  <si>
    <t>Prairie Gateway Loop trail</t>
  </si>
  <si>
    <t>Loop start/end</t>
  </si>
  <si>
    <t>APTdiag</t>
  </si>
  <si>
    <t>39 48.451</t>
  </si>
  <si>
    <t>-104 53.736</t>
  </si>
  <si>
    <t>Diagonal Path</t>
  </si>
  <si>
    <t>Diagonal path to restroom &amp; Parking</t>
  </si>
  <si>
    <t>APTpgse</t>
  </si>
  <si>
    <t>39 48.455</t>
  </si>
  <si>
    <t>-104 53.118</t>
  </si>
  <si>
    <t>Loop SE via</t>
  </si>
  <si>
    <t>SE corner of loop</t>
  </si>
  <si>
    <t>APTrmat</t>
  </si>
  <si>
    <t>39 48.729</t>
  </si>
  <si>
    <t>-104 53.143</t>
  </si>
  <si>
    <t>Trail to Arsenal visitors center</t>
  </si>
  <si>
    <t>APTdiagr</t>
  </si>
  <si>
    <t>-104 53.326</t>
  </si>
  <si>
    <t>RR Diagonal</t>
  </si>
  <si>
    <t>39 54.565</t>
  </si>
  <si>
    <t>39 55.450</t>
  </si>
  <si>
    <t>39 55.215</t>
  </si>
  <si>
    <t>120th &amp; Tejon - Use S side to Pecos st.</t>
  </si>
  <si>
    <t>Underpass on W of I 25</t>
  </si>
  <si>
    <t>-104 59.652</t>
  </si>
  <si>
    <t>HylandStandly</t>
  </si>
  <si>
    <t>Fast Food</t>
  </si>
  <si>
    <t>39 54.818</t>
  </si>
  <si>
    <t>Trail
Type
Codes</t>
  </si>
  <si>
    <t>Trail Type Codes</t>
  </si>
  <si>
    <t>R</t>
  </si>
  <si>
    <t>F</t>
  </si>
  <si>
    <t>Name</t>
  </si>
  <si>
    <t>Road Bike</t>
  </si>
  <si>
    <t>Fat Tire</t>
  </si>
  <si>
    <t>Mountain Bike</t>
  </si>
  <si>
    <t>M</t>
  </si>
  <si>
    <t>b</t>
  </si>
  <si>
    <t>Bike Lanes</t>
  </si>
  <si>
    <t>m</t>
  </si>
  <si>
    <t>Descriptions of trail types</t>
  </si>
  <si>
    <t>w</t>
  </si>
  <si>
    <t>n</t>
  </si>
  <si>
    <t>r</t>
  </si>
  <si>
    <t>x</t>
  </si>
  <si>
    <t>d</t>
  </si>
  <si>
    <t>s</t>
  </si>
  <si>
    <t>Wide shoulders</t>
  </si>
  <si>
    <t>Narrow shoulders</t>
  </si>
  <si>
    <t>Residential Streets</t>
  </si>
  <si>
    <t>Busy Streets</t>
  </si>
  <si>
    <t>Single Track</t>
  </si>
  <si>
    <t>Dirt / crushers</t>
  </si>
  <si>
    <t>p</t>
  </si>
  <si>
    <t>Mud</t>
  </si>
  <si>
    <t>Dirt sections may be muddy / don't drain quickly</t>
  </si>
  <si>
    <t>Description</t>
  </si>
  <si>
    <t>Concrete/Asphalt surfaces</t>
  </si>
  <si>
    <t>Multi-Use Paths (Pedestrian/Bicycle)</t>
  </si>
  <si>
    <t>Equestian</t>
  </si>
  <si>
    <t>Marked bike lanes</t>
  </si>
  <si>
    <t>Wide shoulders - bigger buffer zone</t>
  </si>
  <si>
    <t>Narrow shoulders - may dissappear in some places</t>
  </si>
  <si>
    <t>Residential streets - less traffic</t>
  </si>
  <si>
    <t>Busy street use - Extra caution required</t>
  </si>
  <si>
    <t>Dirt sections should drain quickly after rain/snow</t>
  </si>
  <si>
    <t>Single Track - trail may get very narrow!</t>
  </si>
  <si>
    <t>39 55.635</t>
  </si>
  <si>
    <t>-104 17.514</t>
  </si>
  <si>
    <t>SD-da</t>
  </si>
  <si>
    <t>39 54.936</t>
  </si>
  <si>
    <t>-104 58.971</t>
  </si>
  <si>
    <t>Rejoin Ditch Tr</t>
  </si>
  <si>
    <t>UP Go N</t>
  </si>
  <si>
    <t>123 Start</t>
  </si>
  <si>
    <t>124 Emerson</t>
  </si>
  <si>
    <t>Skywood Thorn W bound</t>
  </si>
  <si>
    <t>BIF128</t>
  </si>
  <si>
    <t>BIF-6</t>
  </si>
  <si>
    <t>BIF-7</t>
  </si>
  <si>
    <t>BIF8</t>
  </si>
  <si>
    <t>BIF-9</t>
  </si>
  <si>
    <t>BIF-10</t>
  </si>
  <si>
    <t>BIFrkc</t>
  </si>
  <si>
    <t>BIFefi</t>
  </si>
  <si>
    <t>39 58.129</t>
  </si>
  <si>
    <t>-105  8.489</t>
  </si>
  <si>
    <t>W Cherry St, head S</t>
  </si>
  <si>
    <t>39 57.939</t>
  </si>
  <si>
    <t>-105  8.555</t>
  </si>
  <si>
    <t>-105  8.889</t>
  </si>
  <si>
    <t>Heritage Pk</t>
  </si>
  <si>
    <t>Heritage Park, Trail Starts to N</t>
  </si>
  <si>
    <t>39 58.012</t>
  </si>
  <si>
    <t>-105  9.004</t>
  </si>
  <si>
    <t>Heritage Pk RR</t>
  </si>
  <si>
    <t>Restroom</t>
  </si>
  <si>
    <t>GRRles</t>
  </si>
  <si>
    <t>GRR-te</t>
  </si>
  <si>
    <t>39 58.348</t>
  </si>
  <si>
    <t>-105  8.927</t>
  </si>
  <si>
    <t>Lousville EW Trail S junction</t>
  </si>
  <si>
    <t>39 58.788</t>
  </si>
  <si>
    <t>Broadway, Twin Lakes Park
Colorado Agricultural canal N side
Lower Clear Cr ditch S side</t>
  </si>
  <si>
    <t>CC-lcd</t>
  </si>
  <si>
    <t>39 48.983</t>
  </si>
  <si>
    <t>-105 0.071</t>
  </si>
  <si>
    <t>L CC Ditch</t>
  </si>
  <si>
    <t>Lower Clear Cr Ditch start</t>
  </si>
  <si>
    <t>-104 59.831</t>
  </si>
  <si>
    <t>-104 59.497</t>
  </si>
  <si>
    <t>-105 00.767</t>
  </si>
  <si>
    <t>-104 58.014</t>
  </si>
  <si>
    <t>-104 57.000</t>
  </si>
  <si>
    <t>-104 56.939</t>
  </si>
  <si>
    <t>39 55.975</t>
  </si>
  <si>
    <t>39 56.384</t>
  </si>
  <si>
    <t>39 57.107</t>
  </si>
  <si>
    <t>39 56.939</t>
  </si>
  <si>
    <t>39 57.198</t>
  </si>
  <si>
    <t>Should display as "Truck Stop" as Garmin Waypoint or "Motor Home" as DeLorme Waypoint</t>
  </si>
  <si>
    <t>40 11.836</t>
  </si>
  <si>
    <t>Arsenal Perimeter Tr will eventually circle entire Arsenal</t>
  </si>
  <si>
    <t>PRNccy</t>
  </si>
  <si>
    <t>PRRNcct</t>
  </si>
  <si>
    <t>PRN-74</t>
  </si>
  <si>
    <t>PRN-nt</t>
  </si>
  <si>
    <t>PRNwgl</t>
  </si>
  <si>
    <t>PRN-84</t>
  </si>
  <si>
    <t>PRN104</t>
  </si>
  <si>
    <t>LDC-wr</t>
  </si>
  <si>
    <t>LDC6</t>
  </si>
  <si>
    <t>LDC7</t>
  </si>
  <si>
    <t>LDC8</t>
  </si>
  <si>
    <t>LDC-pl</t>
  </si>
  <si>
    <t>LDCbdc</t>
  </si>
  <si>
    <t>LDC9</t>
  </si>
  <si>
    <t>LDCmnp</t>
  </si>
  <si>
    <t>LDC-is</t>
  </si>
  <si>
    <t>LDC937</t>
  </si>
  <si>
    <t>LDCama</t>
  </si>
  <si>
    <t>LDCglt</t>
  </si>
  <si>
    <t>HSL104</t>
  </si>
  <si>
    <t>-105 15.911</t>
  </si>
  <si>
    <t>S Loop S Pt</t>
  </si>
  <si>
    <t>SBK Loop E</t>
  </si>
  <si>
    <t>Southmost point of S Loop</t>
  </si>
  <si>
    <t>End of loop &amp; trail</t>
  </si>
  <si>
    <t>MTB / Coverage</t>
  </si>
  <si>
    <t>Medium</t>
  </si>
  <si>
    <r>
      <t>County Rd 67 E of Eldorado Springs (</t>
    </r>
    <r>
      <rPr>
        <b/>
        <sz val="10"/>
        <color indexed="15"/>
        <rFont val="Arial"/>
        <family val="2"/>
      </rPr>
      <t>SBK-67</t>
    </r>
    <r>
      <rPr>
        <sz val="10"/>
        <rFont val="Arial"/>
        <family val="2"/>
      </rPr>
      <t>)</t>
    </r>
  </si>
  <si>
    <r>
      <t>W end of Springbrook S Loop (</t>
    </r>
    <r>
      <rPr>
        <b/>
        <sz val="10"/>
        <color indexed="15"/>
        <rFont val="Arial"/>
        <family val="2"/>
      </rPr>
      <t>SBK-lw</t>
    </r>
    <r>
      <rPr>
        <sz val="10"/>
        <rFont val="Arial"/>
        <family val="2"/>
      </rPr>
      <t>)</t>
    </r>
  </si>
  <si>
    <t>York St Park</t>
  </si>
  <si>
    <t>136th Underpass</t>
  </si>
  <si>
    <t>Trail Stub Nw</t>
  </si>
  <si>
    <t>Park</t>
  </si>
  <si>
    <t>Eot Private Prop</t>
  </si>
  <si>
    <t>Coal Creek</t>
  </si>
  <si>
    <t>Optional spur W to Fish pond &amp; GRR Tr
Section after tennis court is single track</t>
  </si>
  <si>
    <t>BDCmkb</t>
  </si>
  <si>
    <t>BDCswt</t>
  </si>
  <si>
    <t>BDChur</t>
  </si>
  <si>
    <t>144th &amp; Augusta Dr - Go S</t>
  </si>
  <si>
    <t>Meadow Mtn Dr Ball Park</t>
  </si>
  <si>
    <t>Go W on N side of 40th
Can keep N if wanted, bikes are allowed on shoulder of Airport Blvd.</t>
  </si>
  <si>
    <t>A56hln</t>
  </si>
  <si>
    <t>39 47.891</t>
  </si>
  <si>
    <t>-104 48.434</t>
  </si>
  <si>
    <t>Highline Lat N</t>
  </si>
  <si>
    <t>Highline Lat S</t>
  </si>
  <si>
    <t>A56hls</t>
  </si>
  <si>
    <t>39 47.245</t>
  </si>
  <si>
    <t>-104 47.840</t>
  </si>
  <si>
    <t>Highline Lateral Tr S end</t>
  </si>
  <si>
    <t>Highline Lateral Tr N end</t>
  </si>
  <si>
    <t>A56h53</t>
  </si>
  <si>
    <t>39 47.416</t>
  </si>
  <si>
    <t>-104 47.969</t>
  </si>
  <si>
    <t>53rd Highline Lat</t>
  </si>
  <si>
    <t>Bald Eagle habitat behind Front Range Community College,  Added extension to reach Little Dry Creek Trail.
Except for short sharing of 99th, trail is complete</t>
  </si>
  <si>
    <t>-104 57.464</t>
  </si>
  <si>
    <t>39 56.235</t>
  </si>
  <si>
    <t>39 55.717</t>
  </si>
  <si>
    <t>39 55.771</t>
  </si>
  <si>
    <t>39 55.713</t>
  </si>
  <si>
    <t>39 55.357</t>
  </si>
  <si>
    <t>39 54.831</t>
  </si>
  <si>
    <t>39 54.549</t>
  </si>
  <si>
    <t>39 54.451</t>
  </si>
  <si>
    <t>39 54.420</t>
  </si>
  <si>
    <t>39 54.628</t>
  </si>
  <si>
    <t>Promenade Tr</t>
  </si>
  <si>
    <t>Promenade Terrace Trail - HylandStandley Tr</t>
  </si>
  <si>
    <t>Promenade tr</t>
  </si>
  <si>
    <t>Promenade Terrace Trail - Big Dry Cr Tr</t>
  </si>
  <si>
    <t>Fireside Elementary</t>
  </si>
  <si>
    <t>PLHles</t>
  </si>
  <si>
    <t>39 58.350</t>
  </si>
  <si>
    <t>-105  9.370</t>
  </si>
  <si>
    <t>PLHle2</t>
  </si>
  <si>
    <t>Thornton Rec Center</t>
  </si>
  <si>
    <t>Subdivision trails E and W</t>
  </si>
  <si>
    <t>Leave Riverdale - N on Holly</t>
  </si>
  <si>
    <t>Holly St &amp; 110th</t>
  </si>
  <si>
    <t>39 59.207</t>
  </si>
  <si>
    <t>-105  8.914</t>
  </si>
  <si>
    <t>s Boulder Ridgln</t>
  </si>
  <si>
    <t>Along Davidson Ditch</t>
  </si>
  <si>
    <t>PLHlee</t>
  </si>
  <si>
    <t>104hsw</t>
  </si>
  <si>
    <t>39 53.253</t>
  </si>
  <si>
    <t>39 53.169</t>
  </si>
  <si>
    <t>-105  3.798</t>
  </si>
  <si>
    <t>HSL W share</t>
  </si>
  <si>
    <t>HSL Tr E Junction - End Share
Big Dry Cr Tr .06 Mi NNW
Left turn to Memorial</t>
  </si>
  <si>
    <t>104th Trail</t>
  </si>
  <si>
    <t>End of Trail, 104th Ave Tr
Temp Route uses 104th &amp; Brighton Rd</t>
  </si>
  <si>
    <t>104th Ave Tr</t>
  </si>
  <si>
    <t>BFD Last</t>
  </si>
  <si>
    <t>-105 12.148</t>
  </si>
  <si>
    <t>Tucker Gulch Trail - Head S</t>
  </si>
  <si>
    <t>Codes</t>
  </si>
  <si>
    <t>Rp</t>
  </si>
  <si>
    <t>Rpr</t>
  </si>
  <si>
    <t>Easy, almost flat - recycled asphalt should be OK for road bikes</t>
  </si>
  <si>
    <t>FRpr</t>
  </si>
  <si>
    <t>Fr</t>
  </si>
  <si>
    <t>Fpdr</t>
  </si>
  <si>
    <t>Mixture of asphalt, concrete, Residential Street, minor dirt</t>
  </si>
  <si>
    <t>Mixture of crushers, asphalt, concrete, residential street, dirt street</t>
  </si>
  <si>
    <t>Fdpr</t>
  </si>
  <si>
    <t>Ms</t>
  </si>
  <si>
    <t>l</t>
  </si>
  <si>
    <t>Light Use streets</t>
  </si>
  <si>
    <t>Light Industrial or other lighter use city streets</t>
  </si>
  <si>
    <t>Rpd</t>
  </si>
  <si>
    <t>Conditional R using street bypass.</t>
  </si>
  <si>
    <t>Good beginner MTB trail - no rocky sections.</t>
  </si>
  <si>
    <t>Rpbwl</t>
  </si>
  <si>
    <t>39 55.138</t>
  </si>
  <si>
    <t>-105 14.972</t>
  </si>
  <si>
    <t>Via ParireVista</t>
  </si>
  <si>
    <t>Via - trail alignment</t>
  </si>
  <si>
    <t>FIVopt</t>
  </si>
  <si>
    <t>-105 14.341</t>
  </si>
  <si>
    <t>Options</t>
  </si>
  <si>
    <t>Option to take Praire Vista trail
else go to FIV</t>
  </si>
  <si>
    <t>39 55.532</t>
  </si>
  <si>
    <t>-105 14.356</t>
  </si>
  <si>
    <t>FIV-t1</t>
  </si>
  <si>
    <t>FIV-t2</t>
  </si>
  <si>
    <t>-105 14.200</t>
  </si>
  <si>
    <t>Opt spur</t>
  </si>
  <si>
    <t>Opt back</t>
  </si>
  <si>
    <t>Optional spur back for coverage</t>
  </si>
  <si>
    <t>Back to trail</t>
  </si>
  <si>
    <t>Mostly wider single track</t>
  </si>
  <si>
    <t>39 55.552</t>
  </si>
  <si>
    <t>-105 14.155</t>
  </si>
  <si>
    <t>CDD-sw</t>
  </si>
  <si>
    <t>39 55.012</t>
  </si>
  <si>
    <t>-105 15.610</t>
  </si>
  <si>
    <t>Via SW</t>
  </si>
  <si>
    <t>SW corner of trail</t>
  </si>
  <si>
    <t>CDDdrr</t>
  </si>
  <si>
    <t>39 55.983</t>
  </si>
  <si>
    <t>-105 15.355</t>
  </si>
  <si>
    <t>RR</t>
  </si>
  <si>
    <t>Rest Room</t>
  </si>
  <si>
    <t>Doudy Draw Restroom</t>
  </si>
  <si>
    <t>Fernald TH</t>
  </si>
  <si>
    <t>-104 47.459</t>
  </si>
  <si>
    <t>E 56th Ave</t>
  </si>
  <si>
    <t>E 56th Ave - go W
Shoulder on N or dirt path on S</t>
  </si>
  <si>
    <t>Airport56 trail - End of this Trail</t>
  </si>
  <si>
    <t>39 47.892</t>
  </si>
  <si>
    <t>-104 47.743</t>
  </si>
  <si>
    <t>APTpgt</t>
  </si>
  <si>
    <t>PrairieGateway Tr</t>
  </si>
  <si>
    <t>APTloop</t>
  </si>
  <si>
    <t>39 48.770</t>
  </si>
  <si>
    <t>-104 54.077</t>
  </si>
  <si>
    <t>Gateway Loop</t>
  </si>
  <si>
    <t>Trail to Restrooms &amp; Parking</t>
  </si>
  <si>
    <t>APTglrr</t>
  </si>
  <si>
    <t>39 48.745</t>
  </si>
  <si>
    <t>-104 53.314</t>
  </si>
  <si>
    <t>APTglpe</t>
  </si>
  <si>
    <t>APTglpw</t>
  </si>
  <si>
    <t>39 48.705</t>
  </si>
  <si>
    <t>-104 53.368</t>
  </si>
  <si>
    <t>W Parking</t>
  </si>
  <si>
    <t>Not in Route</t>
  </si>
  <si>
    <t>39 48.732</t>
  </si>
  <si>
    <t>-104 53.283</t>
  </si>
  <si>
    <t>E Parking</t>
  </si>
  <si>
    <t>Gateway Loop Restroom
Not in Route</t>
  </si>
  <si>
    <t>APTsplit</t>
  </si>
  <si>
    <t>39 48.701</t>
  </si>
  <si>
    <t>-104 53.465</t>
  </si>
  <si>
    <t>split</t>
  </si>
  <si>
    <t>Split in diagonal path - Not in Route</t>
  </si>
  <si>
    <t>APTstar</t>
  </si>
  <si>
    <t>39 48.731</t>
  </si>
  <si>
    <t>-104 53.472</t>
  </si>
  <si>
    <t>compass</t>
  </si>
  <si>
    <t>Compass and info signs
Not in Route</t>
  </si>
  <si>
    <t>APTdiags</t>
  </si>
  <si>
    <t>39 48.773</t>
  </si>
  <si>
    <t>-104 53.454</t>
  </si>
  <si>
    <t>Star diagonal</t>
  </si>
  <si>
    <t>Trail to scenic area</t>
  </si>
  <si>
    <t>Arsenal Perimeter Tr - Adams HS</t>
  </si>
  <si>
    <t>APTvia</t>
  </si>
  <si>
    <t>Go N along perimeter</t>
  </si>
  <si>
    <t>39 49.586</t>
  </si>
  <si>
    <t>APTachs</t>
  </si>
  <si>
    <t>AdamsCity HS</t>
  </si>
  <si>
    <t>39 50.515</t>
  </si>
  <si>
    <t>-104 53.849</t>
  </si>
  <si>
    <t>Chambers MUP</t>
  </si>
  <si>
    <t>SecondCr</t>
  </si>
  <si>
    <t>2CR</t>
  </si>
  <si>
    <t>Second Creek Trail</t>
  </si>
  <si>
    <t>104E</t>
  </si>
  <si>
    <t xml:space="preserve"> -104 57.148</t>
  </si>
  <si>
    <t>Trail resumes</t>
  </si>
  <si>
    <t>Bluff Lake Nature Center
Porta-Potty, no bikes on trails</t>
  </si>
  <si>
    <t>Short trail N to center</t>
  </si>
  <si>
    <t>64th &amp; York, nearest parking
Not in Route</t>
  </si>
  <si>
    <t>Highline Canal E</t>
  </si>
  <si>
    <t>MUP Coverage</t>
  </si>
  <si>
    <t>Rpcad</t>
  </si>
  <si>
    <r>
      <t xml:space="preserve">Connection to Huron Orchard Hunt trail is via marked bike lane on N side of 144th.
</t>
    </r>
    <r>
      <rPr>
        <b/>
        <sz val="10"/>
        <color indexed="10"/>
        <rFont val="Arial"/>
        <family val="2"/>
      </rPr>
      <t>Marked bike lane only exists on N side of 144th!</t>
    </r>
  </si>
  <si>
    <t>39 57.456</t>
  </si>
  <si>
    <t>-104 58.100</t>
  </si>
  <si>
    <t>UPG Tr</t>
  </si>
  <si>
    <t>39 57.471</t>
  </si>
  <si>
    <t>Mall SE</t>
  </si>
  <si>
    <t>39 58.101</t>
  </si>
  <si>
    <t>-104 59.832</t>
  </si>
  <si>
    <t>N Huron UP</t>
  </si>
  <si>
    <t>39 57.257</t>
  </si>
  <si>
    <t>-104 59.791</t>
  </si>
  <si>
    <t>39 56.436</t>
  </si>
  <si>
    <t>-104 59.821</t>
  </si>
  <si>
    <t>39 55.705</t>
  </si>
  <si>
    <t>-104 59.794</t>
  </si>
  <si>
    <t>Broomfield Commons</t>
  </si>
  <si>
    <t>Broomfield MUP</t>
  </si>
  <si>
    <t>Concrete paths, packed fines</t>
  </si>
  <si>
    <t>R*pcd</t>
  </si>
  <si>
    <t>BFDC</t>
  </si>
  <si>
    <t>PRN136s</t>
  </si>
  <si>
    <t>39 56.378</t>
  </si>
  <si>
    <t>-104  51.665</t>
  </si>
  <si>
    <t>136 Spur</t>
  </si>
  <si>
    <t>Spur to Riverdale Rd &amp; 136th Ave</t>
  </si>
  <si>
    <t>39 56.825</t>
  </si>
  <si>
    <t>Collection of trails in NE Broomfield, inter-mixes with Broomfield Trail</t>
  </si>
  <si>
    <t>McKay Lake Broadlands</t>
  </si>
  <si>
    <t>WM-8j</t>
  </si>
  <si>
    <t>WM-3</t>
  </si>
  <si>
    <t>WM-6g</t>
  </si>
  <si>
    <t>WM-slh</t>
  </si>
  <si>
    <t>WM-csp</t>
  </si>
  <si>
    <t>WM-kp</t>
  </si>
  <si>
    <t>WM-krd</t>
  </si>
  <si>
    <t>WM-opw</t>
  </si>
  <si>
    <t>WFC-1</t>
  </si>
  <si>
    <t>WFCwdn</t>
  </si>
  <si>
    <t>WFCwde</t>
  </si>
  <si>
    <t>WFCwds</t>
  </si>
  <si>
    <t>WFCfrn</t>
  </si>
  <si>
    <t>WFC-np</t>
  </si>
  <si>
    <t>WFCghe</t>
  </si>
  <si>
    <t>WFC-cp</t>
  </si>
  <si>
    <t>WFC-sp</t>
  </si>
  <si>
    <t>WFC104</t>
  </si>
  <si>
    <t>WFC-2</t>
  </si>
  <si>
    <t>WFCccn</t>
  </si>
  <si>
    <t>BDCbfd</t>
  </si>
  <si>
    <t>BDCncn</t>
  </si>
  <si>
    <t>NCN Tr Cotton Cr</t>
  </si>
  <si>
    <t>39 52.506</t>
  </si>
  <si>
    <t>Track start - Big Dry Creek Trail junction</t>
  </si>
  <si>
    <t>BFDbfs</t>
  </si>
  <si>
    <t>39 55.375</t>
  </si>
  <si>
    <t>-105  1.487</t>
  </si>
  <si>
    <t>Ball Field Spur</t>
  </si>
  <si>
    <t>Optional spur to BFD128 waypoint on Midway</t>
  </si>
  <si>
    <t>BFDbifn</t>
  </si>
  <si>
    <t>BFDbifs</t>
  </si>
  <si>
    <t>BIF Tr S</t>
  </si>
  <si>
    <t>Share Broom In Flat Trail W &amp; N</t>
  </si>
  <si>
    <t>BIF TR N</t>
  </si>
  <si>
    <t>End BroomInFlat trails share - go East</t>
  </si>
  <si>
    <t>Grnblt Plt Tr N</t>
  </si>
  <si>
    <t>Follow Greenbelt Plateau Tr S</t>
  </si>
  <si>
    <t>CDDudw</t>
  </si>
  <si>
    <t>Just N of HSL-JS waypoint</t>
  </si>
  <si>
    <t>Little Dry Creek Trail (North metro)</t>
  </si>
  <si>
    <t>Golden 470</t>
  </si>
  <si>
    <t>Golden Area trails S of Clear Creek</t>
  </si>
  <si>
    <t>C470 Trail</t>
  </si>
  <si>
    <t>Golden to C470 Trail</t>
  </si>
  <si>
    <t>Concrete paths, bike lanes &amp; Paved shoulders</t>
  </si>
  <si>
    <t>Westminster &amp; Mower Resevoir trails</t>
  </si>
  <si>
    <t>Trails on East or North of Standley Lake in Westminster extending from Oakhurst Park W to Mower Reservoir, including Walut Cr Trail &amp; Ketner Lake</t>
  </si>
  <si>
    <t>Mixture of concrete &amp; dirt paths, short street sections</t>
  </si>
  <si>
    <t>-105 02.014</t>
  </si>
  <si>
    <t>-105 01.692</t>
  </si>
  <si>
    <t>-105 01.722</t>
  </si>
  <si>
    <t>-105 01.938</t>
  </si>
  <si>
    <t>-105 02.064</t>
  </si>
  <si>
    <t>-105 01.845</t>
  </si>
  <si>
    <t>-105 01.619</t>
  </si>
  <si>
    <t>-105 01.528</t>
  </si>
  <si>
    <t>-105 01.489</t>
  </si>
  <si>
    <t>-105 01.234</t>
  </si>
  <si>
    <t>-105 00.935</t>
  </si>
  <si>
    <t>-105 00.925</t>
  </si>
  <si>
    <t>-105 00.239</t>
  </si>
  <si>
    <t>-104 59.284</t>
  </si>
  <si>
    <t>-104 59.253</t>
  </si>
  <si>
    <t>-104 59.184</t>
  </si>
  <si>
    <t>-104 58.660</t>
  </si>
  <si>
    <t>-104 57.888</t>
  </si>
  <si>
    <t>Trails and paths not shown as a full fledged entity
Typically short connectors or special cases.</t>
  </si>
  <si>
    <t>DN_Extras</t>
  </si>
  <si>
    <t>Paths</t>
  </si>
  <si>
    <t>Path</t>
  </si>
  <si>
    <t>Length</t>
  </si>
  <si>
    <t>Lengths include double backs</t>
  </si>
  <si>
    <t>US 6 Jeffco Pkwy</t>
  </si>
  <si>
    <t>US 6 Trail starts</t>
  </si>
  <si>
    <t>39 43.658</t>
  </si>
  <si>
    <t>-105 12.181</t>
  </si>
  <si>
    <t>-105  8.832</t>
  </si>
  <si>
    <t>RKC Tr S88</t>
  </si>
  <si>
    <t>PLHcmp</t>
  </si>
  <si>
    <t>-105  8.812</t>
  </si>
  <si>
    <t>S88 &amp; Campus</t>
  </si>
  <si>
    <t>S 88 &amp; Campus Head E</t>
  </si>
  <si>
    <t>Descent</t>
  </si>
  <si>
    <t>Roundtrip</t>
  </si>
  <si>
    <t>39 58.421</t>
  </si>
  <si>
    <t>-105  9.391</t>
  </si>
  <si>
    <t>LEW Tr goes W</t>
  </si>
  <si>
    <t>LouisvilleEW Tr S junction share</t>
  </si>
  <si>
    <t xml:space="preserve">McCaslin has bike lanes
</t>
  </si>
  <si>
    <t>Track without RKC spur</t>
  </si>
  <si>
    <t>CTMcdde</t>
  </si>
  <si>
    <t>RKCmcl</t>
  </si>
  <si>
    <r>
      <t>112th W of RR at WycoFoxCCP Tr (</t>
    </r>
    <r>
      <rPr>
        <b/>
        <sz val="10"/>
        <color indexed="15"/>
        <rFont val="Arial"/>
        <family val="2"/>
      </rPr>
      <t>GH-wfcn</t>
    </r>
    <r>
      <rPr>
        <sz val="10"/>
        <rFont val="Arial"/>
        <family val="2"/>
      </rPr>
      <t>)</t>
    </r>
  </si>
  <si>
    <t>CC-LDC</t>
  </si>
  <si>
    <t>Eastern Connection between Clear Cr and Little Dry Cr trails</t>
  </si>
  <si>
    <t>WC-</t>
  </si>
  <si>
    <t>Walnut Creek Trail in Westminister</t>
  </si>
  <si>
    <t>GPX files not provided, but are part of DeLorme Map overlay (Extra)</t>
  </si>
  <si>
    <t>Displayed in Google Earth file</t>
  </si>
  <si>
    <t>-105 08.236</t>
  </si>
  <si>
    <t>Trail Name</t>
  </si>
  <si>
    <t>Distance</t>
  </si>
  <si>
    <t>Connection to APT</t>
  </si>
  <si>
    <t>Added Prairie Gateway loop and extended aroud E side of Arsenal.</t>
  </si>
  <si>
    <t>I25 &amp; Evans</t>
  </si>
  <si>
    <r>
      <t xml:space="preserve">Denver - </t>
    </r>
    <r>
      <rPr>
        <sz val="10"/>
        <rFont val="Arial"/>
        <family val="2"/>
      </rPr>
      <t>N of Evans &amp; W of I25</t>
    </r>
  </si>
  <si>
    <t>Yale Station</t>
  </si>
  <si>
    <t>39 38.329</t>
  </si>
  <si>
    <t>-105 19.918</t>
  </si>
  <si>
    <t>39 42.660</t>
  </si>
  <si>
    <t>-105 17.643</t>
  </si>
  <si>
    <t>B-BWS</t>
  </si>
  <si>
    <t>Brdwy I25 Sta</t>
  </si>
  <si>
    <t>39 42.088</t>
  </si>
  <si>
    <t>-104 59.277</t>
  </si>
  <si>
    <t>E to Trail @ Loma Linda Park</t>
  </si>
  <si>
    <t>Loop around lake &amp; path to PD
Not in Route</t>
  </si>
  <si>
    <t>WFClle</t>
  </si>
  <si>
    <t>39 52.735</t>
  </si>
  <si>
    <t>-104 58.672</t>
  </si>
  <si>
    <t>LomaLinda E</t>
  </si>
  <si>
    <t>Go N to 102nd to cross</t>
  </si>
  <si>
    <t>WCF102</t>
  </si>
  <si>
    <t>39 52.882</t>
  </si>
  <si>
    <t>-104 58.650</t>
  </si>
  <si>
    <t>Go S to trail</t>
  </si>
  <si>
    <t>X Washington</t>
  </si>
  <si>
    <t>Hall Ditch Tr, Lambertson Lakes</t>
  </si>
  <si>
    <t>Lambertson Lakes</t>
  </si>
  <si>
    <t>Civic Center - Thornton</t>
  </si>
  <si>
    <t>Davidson Mesa Tr
Harper Lake Parking Go clockwise</t>
  </si>
  <si>
    <t>39 58.937</t>
  </si>
  <si>
    <t>-105  9.717</t>
  </si>
  <si>
    <t>Continue East - PLH contines N</t>
  </si>
  <si>
    <t>LEW-hl</t>
  </si>
  <si>
    <t>39 58.867</t>
  </si>
  <si>
    <t>Harper Lake E</t>
  </si>
  <si>
    <t>Head East on trail</t>
  </si>
  <si>
    <t>39 58.904</t>
  </si>
  <si>
    <t>-105  9.376</t>
  </si>
  <si>
    <t>-105  9.656</t>
  </si>
  <si>
    <t>PLH Tr jog S</t>
  </si>
  <si>
    <t>Jog S on Powerline trail</t>
  </si>
  <si>
    <t>39 58.843</t>
  </si>
  <si>
    <t>-105  9.358</t>
  </si>
  <si>
    <t>Leave PLH E</t>
  </si>
  <si>
    <t>Continue East on trail</t>
  </si>
  <si>
    <t>39 58.990</t>
  </si>
  <si>
    <t>PLH Tr E</t>
  </si>
  <si>
    <t>East junction of PLH Tr</t>
  </si>
  <si>
    <t>LEW-lp</t>
  </si>
  <si>
    <t>39 59.006</t>
  </si>
  <si>
    <t>-105  8.948</t>
  </si>
  <si>
    <t>-105  8.645</t>
  </si>
  <si>
    <t>39 51.027</t>
  </si>
  <si>
    <t>Follows 128th Ave multi-use paths E from 128th Ave Big Dry Cr trailhead to Riverdale Rd &amp; Yosemite</t>
  </si>
  <si>
    <t>Mainly concrete path, Some gravel trails near beginning</t>
  </si>
  <si>
    <t>Trail resumes S along Main on E side</t>
  </si>
  <si>
    <t>L2W-mp</t>
  </si>
  <si>
    <t>39 53.540</t>
  </si>
  <si>
    <r>
      <t>High Prairie &amp; Greenbelt Plateau trails may be closed May 1 to July 31 for habitat!</t>
    </r>
    <r>
      <rPr>
        <sz val="10"/>
        <rFont val="Arial"/>
        <family val="2"/>
      </rPr>
      <t xml:space="preserve"> - Detour on 128</t>
    </r>
  </si>
  <si>
    <t>-104 56.909</t>
  </si>
  <si>
    <t>39 50.340</t>
  </si>
  <si>
    <t>39 50.525</t>
  </si>
  <si>
    <t>39 45.786</t>
  </si>
  <si>
    <t>Enter Broomfield commons</t>
  </si>
  <si>
    <r>
      <t>Denver</t>
    </r>
    <r>
      <rPr>
        <sz val="10"/>
        <rFont val="Arial"/>
        <family val="2"/>
      </rPr>
      <t xml:space="preserve"> 901 S Broadway - </t>
    </r>
    <r>
      <rPr>
        <b/>
        <sz val="10"/>
        <color indexed="10"/>
        <rFont val="Arial"/>
        <family val="2"/>
      </rPr>
      <t>Light Rail</t>
    </r>
  </si>
  <si>
    <t>40  8.962</t>
  </si>
  <si>
    <t>-105  6.176</t>
  </si>
  <si>
    <t>39 38.309</t>
  </si>
  <si>
    <t>-105 19.353</t>
  </si>
  <si>
    <t>40 13.427</t>
  </si>
  <si>
    <t>-105 16.208</t>
  </si>
  <si>
    <t>39 57.749</t>
  </si>
  <si>
    <t>-105 30.789</t>
  </si>
  <si>
    <t>39 27.426</t>
  </si>
  <si>
    <t>-104 45.384</t>
  </si>
  <si>
    <t>B-SHC</t>
  </si>
  <si>
    <t>-104 44.735</t>
  </si>
  <si>
    <t>SmokyHill Picadilly</t>
  </si>
  <si>
    <r>
      <t xml:space="preserve">Aurora - </t>
    </r>
    <r>
      <rPr>
        <sz val="10"/>
        <rFont val="Arial"/>
        <family val="2"/>
      </rPr>
      <t>Smokey Hill &amp; Pically NW</t>
    </r>
  </si>
  <si>
    <t>Wadsworth Arista</t>
  </si>
  <si>
    <t>?</t>
  </si>
  <si>
    <r>
      <t>Conifer</t>
    </r>
    <r>
      <rPr>
        <sz val="10"/>
        <rFont val="Arial"/>
        <family val="2"/>
      </rPr>
      <t xml:space="preserve"> - US 285 &amp; Mountain View - Journey Community Church</t>
    </r>
  </si>
  <si>
    <t>B-NW287</t>
  </si>
  <si>
    <r>
      <t>Boulder</t>
    </r>
    <r>
      <rPr>
        <sz val="10"/>
        <rFont val="Arial"/>
        <family val="2"/>
      </rPr>
      <t xml:space="preserve"> - Foothills Pkwy &amp; Perl SE - Not on RTD site</t>
    </r>
  </si>
  <si>
    <t>U</t>
  </si>
  <si>
    <r>
      <t>Morrison</t>
    </r>
    <r>
      <rPr>
        <sz val="10"/>
        <rFont val="Arial"/>
        <family val="2"/>
      </rPr>
      <t xml:space="preserve"> - I70 &amp; 26 - 3 Lots (2 N of I70, 1 S) - not on site</t>
    </r>
  </si>
  <si>
    <t>G47rrt</t>
  </si>
  <si>
    <t>G47hgm</t>
  </si>
  <si>
    <t>G47-rr</t>
  </si>
  <si>
    <t>G47-ca</t>
  </si>
  <si>
    <t>G47us6</t>
  </si>
  <si>
    <t>G47jsg</t>
  </si>
  <si>
    <t>Independence LP</t>
  </si>
  <si>
    <t>Independence loop, follow Trail W
then Follow Independence S to Canal</t>
  </si>
  <si>
    <t>96 BroomfieldLongmont Trail
Exit Trail either side to get to waypoint</t>
  </si>
  <si>
    <t>Aspen Creek Elementary School</t>
  </si>
  <si>
    <t>EBGn12</t>
  </si>
  <si>
    <t>39 54.860</t>
  </si>
  <si>
    <t>-104 54.615</t>
  </si>
  <si>
    <t>Niagra &amp; 120th</t>
  </si>
  <si>
    <t>Parking near 68th &amp; Huron</t>
  </si>
  <si>
    <t>Lowell Ponds State Wildlife Area
Parking on both sides of Lowell</t>
  </si>
  <si>
    <t>Ralston Creek Trail W of Sheridan</t>
  </si>
  <si>
    <t>Johnson Park, Restrooms</t>
  </si>
  <si>
    <t>Anderson Park, skate boards</t>
  </si>
  <si>
    <t>TNS-hw</t>
  </si>
  <si>
    <t>TNS-gp</t>
  </si>
  <si>
    <t>TNS2</t>
  </si>
  <si>
    <t>RiverParkLee Trail end share</t>
  </si>
  <si>
    <t>Lee Lateral Trail section of RiverParkLee Trail</t>
  </si>
  <si>
    <t>Jog W</t>
  </si>
  <si>
    <t>B-NMH</t>
  </si>
  <si>
    <t>B-OS</t>
  </si>
  <si>
    <t>B-OTA</t>
  </si>
  <si>
    <t>B-OY</t>
  </si>
  <si>
    <t>B-PH</t>
  </si>
  <si>
    <t>B-PJ</t>
  </si>
  <si>
    <t>B-PK</t>
  </si>
  <si>
    <t>B-PY</t>
  </si>
  <si>
    <t>B-RP</t>
  </si>
  <si>
    <t>B-SL</t>
  </si>
  <si>
    <t>B-SM</t>
  </si>
  <si>
    <t>B-SP</t>
  </si>
  <si>
    <t>B-STS</t>
  </si>
  <si>
    <t>B-TF</t>
  </si>
  <si>
    <t>B-TM</t>
  </si>
  <si>
    <t>B-TMT</t>
  </si>
  <si>
    <t>B-TN</t>
  </si>
  <si>
    <t>B-UD</t>
  </si>
  <si>
    <t>B-WC</t>
  </si>
  <si>
    <t>B-WGR</t>
  </si>
  <si>
    <t>B-WH</t>
  </si>
  <si>
    <t>B-WR</t>
  </si>
  <si>
    <t>B-YALE</t>
  </si>
  <si>
    <t>http://www.B-denver.com/AlphabeticalList.shtml</t>
  </si>
  <si>
    <t>B-66</t>
  </si>
  <si>
    <t>B-NW119</t>
  </si>
  <si>
    <t>B-104REV</t>
  </si>
  <si>
    <t>39 40.768</t>
  </si>
  <si>
    <t>-105 56.267</t>
  </si>
  <si>
    <t>Plaster Resevoir - Short Tr S to Park
Take Next right -
Left connects to subdivision trails &amp; MKB Tr</t>
  </si>
  <si>
    <t>Subdivision trail N then NW to Lamont Does Park</t>
  </si>
  <si>
    <t>Greenbelt Plateau tr E junction
Go S uphill</t>
  </si>
  <si>
    <t>CY-tn</t>
  </si>
  <si>
    <t>39 49.623</t>
  </si>
  <si>
    <t>PRN S of 74</t>
  </si>
  <si>
    <t>Numerous opportunities to shortcut my scenic detours around lakes or loop down hill thru Flat Irons</t>
  </si>
  <si>
    <t>Combination of various Broomfield bike routes through Interlocken and FlatIrons Mall</t>
  </si>
  <si>
    <t>Short Trail to Stratford Park &amp; School</t>
  </si>
  <si>
    <t>Rockies Field (Was Danny Neagle Field)</t>
  </si>
  <si>
    <t>Via Teller &amp; 117th</t>
  </si>
  <si>
    <t>Via 117th &amp; Main</t>
  </si>
  <si>
    <t>Via Main &amp; Greenway</t>
  </si>
  <si>
    <t>Via Greenway &amp; Greenway</t>
  </si>
  <si>
    <t>Emerald Elementary &amp; church school</t>
  </si>
  <si>
    <t>Zang Spur Park, Train Depot - Go N
Can also turn left at Miramonte</t>
  </si>
  <si>
    <t>Niver Cr Tr  crossing - Hooker/Grove</t>
  </si>
  <si>
    <t>39 53.116</t>
  </si>
  <si>
    <t>-104 57.740</t>
  </si>
  <si>
    <t>WycoFoxCCP Tr crosses @ Irma Dr</t>
  </si>
  <si>
    <t>WFC W Tr Xing</t>
  </si>
  <si>
    <t>NCN Tr Xing</t>
  </si>
  <si>
    <t>WFC E Tr Xing</t>
  </si>
  <si>
    <t>ArsenalPT</t>
  </si>
  <si>
    <t>Rocky Mountain Arsenal trail AKA Commerce City North/South Trail</t>
  </si>
  <si>
    <t>Trail that willl eventually surround the Rocky Mountain Arsenal.
AKA North/South trail Connecting Commerce City old &amp; new areas</t>
  </si>
  <si>
    <t>APT</t>
  </si>
  <si>
    <t>APT-sc</t>
  </si>
  <si>
    <t>APTs50</t>
  </si>
  <si>
    <t>APT50t</t>
  </si>
  <si>
    <t>APTnfb</t>
  </si>
  <si>
    <t>APTq53</t>
  </si>
  <si>
    <t>APT60x</t>
  </si>
  <si>
    <t>APTus2</t>
  </si>
  <si>
    <t>APT296</t>
  </si>
  <si>
    <t>39 49.572</t>
  </si>
  <si>
    <t>-104 54.163</t>
  </si>
  <si>
    <t>APT96p</t>
  </si>
  <si>
    <t>39 52.216</t>
  </si>
  <si>
    <t>End of trail, private property</t>
  </si>
  <si>
    <t>York St Park,
RiverParkLee trail shares N bound
Eastlake Brantner trail just east</t>
  </si>
  <si>
    <t>Leave York St</t>
  </si>
  <si>
    <t>Skylake, Woodglen &amp; ThornCreek Trails</t>
  </si>
  <si>
    <t>Mild, no steep sections</t>
  </si>
  <si>
    <t>Holly &amp; 113 Place - Go E</t>
  </si>
  <si>
    <t>Small Park, horse shoes, sand pit, volleyball</t>
  </si>
  <si>
    <t>RC-cct</t>
  </si>
  <si>
    <t>RC-gsp</t>
  </si>
  <si>
    <t>RC-mp</t>
  </si>
  <si>
    <t>RC-njc</t>
  </si>
  <si>
    <t>RC-als</t>
  </si>
  <si>
    <t>RC-ale</t>
  </si>
  <si>
    <t>RC-ope</t>
  </si>
  <si>
    <t>SE entrance to dam 3 nature area
124th &amp; Steel, follow 124 E to Colo blvd
path along N side 124th new Fall 2007</t>
  </si>
  <si>
    <t>39 59.210</t>
  </si>
  <si>
    <t>39 54.389</t>
  </si>
  <si>
    <t>-105  5.183</t>
  </si>
  <si>
    <r>
      <t>Broomfield</t>
    </r>
    <r>
      <rPr>
        <sz val="10"/>
        <rFont val="Arial"/>
        <family val="2"/>
      </rPr>
      <t xml:space="preserve"> - S of 36 &amp; E of Wadsworth on Arista</t>
    </r>
  </si>
  <si>
    <t>Middle Junction Highine Lateral Tr
Go E on Dirt Tr</t>
  </si>
  <si>
    <t>A56-ms</t>
  </si>
  <si>
    <t>39 47.640</t>
  </si>
  <si>
    <t>-104 47.819</t>
  </si>
  <si>
    <t>Memphis St</t>
  </si>
  <si>
    <t>Follows 112th &amp; trails to Farmers Canal trail (Northglen Near I25), then S. track has stub w/bridge over I25.  Trail follows Croke draingage to Grange Hall Cr. Trail continues to Sprat Lake &amp; Platte River.</t>
  </si>
  <si>
    <t>Grange Hall</t>
  </si>
  <si>
    <t>GrangeHall</t>
  </si>
  <si>
    <t>Croke, Grange Hall Cr trails</t>
  </si>
  <si>
    <t>Grange Hall Trail</t>
  </si>
  <si>
    <t>Walnut Creek Trail</t>
  </si>
  <si>
    <t>39 59.285</t>
  </si>
  <si>
    <t>Lafayette</t>
  </si>
  <si>
    <r>
      <t>Lafayette</t>
    </r>
    <r>
      <rPr>
        <sz val="10"/>
        <rFont val="Arial"/>
        <family val="2"/>
      </rPr>
      <t xml:space="preserve"> - Public Rd @ City Center</t>
    </r>
  </si>
  <si>
    <t>39 32.028</t>
  </si>
  <si>
    <t>-104 47.698</t>
  </si>
  <si>
    <t>Lincoln Jordan Rd</t>
  </si>
  <si>
    <r>
      <t>Parker</t>
    </r>
    <r>
      <rPr>
        <sz val="10"/>
        <rFont val="Arial"/>
        <family val="2"/>
      </rPr>
      <t xml:space="preserve"> - Lincoln &amp; Jordan Rd NE</t>
    </r>
  </si>
  <si>
    <t>39 34.849</t>
  </si>
  <si>
    <t>-105  1.555</t>
  </si>
  <si>
    <t>Mineral Sta</t>
  </si>
  <si>
    <r>
      <t>Littleton</t>
    </r>
    <r>
      <rPr>
        <sz val="10"/>
        <rFont val="Arial"/>
        <family val="2"/>
      </rPr>
      <t xml:space="preserve"> - Mineral Ave &amp; Santa Fe NW - </t>
    </r>
    <r>
      <rPr>
        <b/>
        <sz val="10"/>
        <color indexed="10"/>
        <rFont val="Arial"/>
        <family val="2"/>
      </rPr>
      <t>Light Rail</t>
    </r>
  </si>
  <si>
    <t>Lyons</t>
  </si>
  <si>
    <r>
      <t>Lyons</t>
    </r>
    <r>
      <rPr>
        <sz val="10"/>
        <rFont val="Arial"/>
        <family val="2"/>
      </rPr>
      <t xml:space="preserve"> - 4th &amp; Broadway</t>
    </r>
  </si>
  <si>
    <t>RTD-MB</t>
  </si>
  <si>
    <t>39 46.913</t>
  </si>
  <si>
    <t>-104 50.709</t>
  </si>
  <si>
    <t>Montbello</t>
  </si>
  <si>
    <r>
      <t>Denver</t>
    </r>
    <r>
      <rPr>
        <sz val="10"/>
        <rFont val="Arial"/>
        <family val="2"/>
      </rPr>
      <t xml:space="preserve"> - Peoria &amp; Albrook</t>
    </r>
  </si>
  <si>
    <t>RTD-MJP</t>
  </si>
  <si>
    <t>39 42.000</t>
  </si>
  <si>
    <t>-105 12.300</t>
  </si>
  <si>
    <t>Jurassic Park</t>
  </si>
  <si>
    <t>39 39.171</t>
  </si>
  <si>
    <t>-105 10.987</t>
  </si>
  <si>
    <t>Morrison</t>
  </si>
  <si>
    <r>
      <t>Morrison</t>
    </r>
    <r>
      <rPr>
        <sz val="10"/>
        <rFont val="Arial"/>
        <family val="2"/>
      </rPr>
      <t xml:space="preserve"> - C470 &amp; Rooney Rd (NW)</t>
    </r>
  </si>
  <si>
    <t>39 30.168</t>
  </si>
  <si>
    <t>-105 19.365</t>
  </si>
  <si>
    <t>Mountain View</t>
  </si>
  <si>
    <t>39.49.788'</t>
  </si>
  <si>
    <t>CY-fth</t>
  </si>
  <si>
    <t>Shares some lightly used city streets.</t>
  </si>
  <si>
    <t>CY-rcb</t>
  </si>
  <si>
    <t>Tr spur N</t>
  </si>
  <si>
    <t>Fernald Trail head
End of Trail - 70th &amp; Colorado</t>
  </si>
  <si>
    <t>Dead end spur Tr N along Platte</t>
  </si>
  <si>
    <t>Arsenal Perimeter Trail</t>
  </si>
  <si>
    <t>39 46.774</t>
  </si>
  <si>
    <t>-104 54.123</t>
  </si>
  <si>
    <t>Sand Cr Tr</t>
  </si>
  <si>
    <t>Sand Cr Tr just E of Quebec</t>
  </si>
  <si>
    <t>39.49.219'</t>
  </si>
  <si>
    <t>Trenton Go S</t>
  </si>
  <si>
    <t>E 50th &amp; N Trenton - Go S</t>
  </si>
  <si>
    <t>Trenton &amp; Northfield Blvd</t>
  </si>
  <si>
    <t>39 47.601</t>
  </si>
  <si>
    <t>-104 54.187</t>
  </si>
  <si>
    <t>Path starts</t>
  </si>
  <si>
    <t>Wide Trail starts on Quebec E side</t>
  </si>
  <si>
    <t>-104 53.781</t>
  </si>
  <si>
    <t>-104 56.899</t>
  </si>
  <si>
    <t>39 48.348</t>
  </si>
  <si>
    <t>-104 54.189</t>
  </si>
  <si>
    <t>Use W N of 60</t>
  </si>
  <si>
    <t>No trail on E side from 60th to 64th</t>
  </si>
  <si>
    <t>39 48.787</t>
  </si>
  <si>
    <t>-104 54.177</t>
  </si>
  <si>
    <t>39 52.237</t>
  </si>
  <si>
    <t>-104 48.568</t>
  </si>
  <si>
    <r>
      <t xml:space="preserve">Highway 2 &amp; 96th - Tr heads E
</t>
    </r>
    <r>
      <rPr>
        <b/>
        <sz val="10"/>
        <rFont val="Arial"/>
        <family val="2"/>
      </rPr>
      <t>No trail access to either rd</t>
    </r>
    <r>
      <rPr>
        <sz val="10"/>
        <rFont val="Arial"/>
        <family val="2"/>
      </rPr>
      <t>.</t>
    </r>
  </si>
  <si>
    <t>39 54.483</t>
  </si>
  <si>
    <t>-104 59.054</t>
  </si>
  <si>
    <r>
      <t>120th E of Grant (</t>
    </r>
    <r>
      <rPr>
        <b/>
        <sz val="10"/>
        <color indexed="51"/>
        <rFont val="Arial"/>
        <family val="2"/>
      </rPr>
      <t>FCN120</t>
    </r>
    <r>
      <rPr>
        <sz val="10"/>
        <rFont val="Arial"/>
        <family val="2"/>
      </rPr>
      <t>)</t>
    </r>
  </si>
  <si>
    <r>
      <t>BigDry Cr 1285h Ave Trailhead (</t>
    </r>
    <r>
      <rPr>
        <b/>
        <sz val="10"/>
        <color indexed="51"/>
        <rFont val="Arial"/>
        <family val="2"/>
      </rPr>
      <t>MKB128</t>
    </r>
    <r>
      <rPr>
        <sz val="10"/>
        <rFont val="Arial"/>
        <family val="2"/>
      </rPr>
      <t>)</t>
    </r>
  </si>
  <si>
    <r>
      <t>Arapahoe Ridge Elementary (</t>
    </r>
    <r>
      <rPr>
        <b/>
        <sz val="10"/>
        <color indexed="51"/>
        <rFont val="Arial"/>
        <family val="2"/>
      </rPr>
      <t>MKBare</t>
    </r>
    <r>
      <rPr>
        <sz val="10"/>
        <rFont val="Arial"/>
        <family val="2"/>
      </rPr>
      <t>)</t>
    </r>
  </si>
  <si>
    <r>
      <t>Platte River Trail near 78th &amp; Steele (</t>
    </r>
    <r>
      <rPr>
        <b/>
        <sz val="10"/>
        <color indexed="21"/>
        <rFont val="Arial"/>
        <family val="2"/>
      </rPr>
      <t>NCNprn</t>
    </r>
    <r>
      <rPr>
        <sz val="10"/>
        <rFont val="Arial"/>
        <family val="2"/>
      </rPr>
      <t>)</t>
    </r>
  </si>
  <si>
    <r>
      <t>Fire house on 112th (</t>
    </r>
    <r>
      <rPr>
        <b/>
        <sz val="10"/>
        <color indexed="21"/>
        <rFont val="Arial"/>
        <family val="2"/>
      </rPr>
      <t>NCNbdc</t>
    </r>
    <r>
      <rPr>
        <sz val="10"/>
        <rFont val="Arial"/>
        <family val="2"/>
      </rPr>
      <t>)</t>
    </r>
  </si>
  <si>
    <t>Tan</t>
  </si>
  <si>
    <r>
      <t>Branamor Pkwy &amp; Ursala St (</t>
    </r>
    <r>
      <rPr>
        <b/>
        <sz val="10"/>
        <color indexed="21"/>
        <rFont val="Arial"/>
        <family val="2"/>
      </rPr>
      <t>NTG-ts</t>
    </r>
    <r>
      <rPr>
        <sz val="10"/>
        <rFont val="Arial"/>
        <family val="2"/>
      </rPr>
      <t>)</t>
    </r>
  </si>
  <si>
    <r>
      <t>East Colfax Ave @ Potomac (</t>
    </r>
    <r>
      <rPr>
        <b/>
        <sz val="10"/>
        <color indexed="21"/>
        <rFont val="Arial"/>
        <family val="2"/>
      </rPr>
      <t>NTGeot</t>
    </r>
    <r>
      <rPr>
        <sz val="10"/>
        <rFont val="Arial"/>
        <family val="2"/>
      </rPr>
      <t>)</t>
    </r>
  </si>
  <si>
    <r>
      <t>Coal Creekconfluence (</t>
    </r>
    <r>
      <rPr>
        <b/>
        <sz val="10"/>
        <color indexed="51"/>
        <rFont val="Arial"/>
        <family val="2"/>
      </rPr>
      <t>RKCcct</t>
    </r>
    <r>
      <rPr>
        <sz val="10"/>
        <rFont val="Arial"/>
        <family val="2"/>
      </rPr>
      <t>)</t>
    </r>
  </si>
  <si>
    <r>
      <t>Back on itself W of FlatIrons Mall (</t>
    </r>
    <r>
      <rPr>
        <b/>
        <sz val="10"/>
        <color indexed="51"/>
        <rFont val="Arial"/>
        <family val="2"/>
      </rPr>
      <t>RKCeol</t>
    </r>
    <r>
      <rPr>
        <sz val="10"/>
        <rFont val="Arial"/>
        <family val="2"/>
      </rPr>
      <t>)</t>
    </r>
  </si>
  <si>
    <r>
      <t>Lee Lateral Ditch segment of RiverParkLee Tr (</t>
    </r>
    <r>
      <rPr>
        <b/>
        <sz val="10"/>
        <color indexed="51"/>
        <rFont val="Arial"/>
        <family val="2"/>
      </rPr>
      <t>TNSrpln</t>
    </r>
    <r>
      <rPr>
        <sz val="10"/>
        <rFont val="Arial"/>
        <family val="2"/>
      </rPr>
      <t>)</t>
    </r>
  </si>
  <si>
    <r>
      <t>Cherry Dr Elementary (</t>
    </r>
    <r>
      <rPr>
        <b/>
        <sz val="10"/>
        <color indexed="51"/>
        <rFont val="Arial"/>
        <family val="2"/>
      </rPr>
      <t>TNSeot</t>
    </r>
    <r>
      <rPr>
        <sz val="10"/>
        <rFont val="Arial"/>
        <family val="2"/>
      </rPr>
      <t>)</t>
    </r>
  </si>
  <si>
    <t>Brown</t>
  </si>
  <si>
    <r>
      <t>Ralston Cr Tr @59th &amp; Brook Dr/Johnson Way (</t>
    </r>
    <r>
      <rPr>
        <b/>
        <sz val="10"/>
        <color indexed="60"/>
        <rFont val="Arial"/>
        <family val="2"/>
      </rPr>
      <t>VB-rct</t>
    </r>
    <r>
      <rPr>
        <sz val="10"/>
        <rFont val="Arial"/>
        <family val="2"/>
      </rPr>
      <t>)</t>
    </r>
  </si>
  <si>
    <r>
      <t>Tony Grampas Park (</t>
    </r>
    <r>
      <rPr>
        <b/>
        <sz val="10"/>
        <color indexed="60"/>
        <rFont val="Arial"/>
        <family val="2"/>
      </rPr>
      <t>VB-tgp</t>
    </r>
    <r>
      <rPr>
        <sz val="10"/>
        <rFont val="Arial"/>
        <family val="2"/>
      </rPr>
      <t>)</t>
    </r>
  </si>
  <si>
    <r>
      <t>NW end of Oakhurst Park W (</t>
    </r>
    <r>
      <rPr>
        <b/>
        <sz val="10"/>
        <color indexed="51"/>
        <rFont val="Arial"/>
        <family val="2"/>
      </rPr>
      <t>WM-hs1</t>
    </r>
    <r>
      <rPr>
        <sz val="10"/>
        <rFont val="Arial"/>
        <family val="2"/>
      </rPr>
      <t>)</t>
    </r>
  </si>
  <si>
    <r>
      <t>At Track Start (</t>
    </r>
    <r>
      <rPr>
        <b/>
        <sz val="10"/>
        <color indexed="51"/>
        <rFont val="Arial"/>
        <family val="2"/>
      </rPr>
      <t>WH-le</t>
    </r>
    <r>
      <rPr>
        <sz val="10"/>
        <rFont val="Arial"/>
        <family val="2"/>
      </rPr>
      <t>)</t>
    </r>
  </si>
  <si>
    <t>G47 - Golden 470</t>
  </si>
  <si>
    <t>GLY - Golden Leyden</t>
  </si>
  <si>
    <t>CCY - Commerce City</t>
  </si>
  <si>
    <t>WFC - Wyco FoxCr CCP</t>
  </si>
  <si>
    <t>CDD - Comunity Ditch Doudy Draw</t>
  </si>
  <si>
    <t>NCN - NiverCr N Park CottonCr</t>
  </si>
  <si>
    <t>RKC - Rock Creek</t>
  </si>
  <si>
    <t>GH - GrangeHall</t>
  </si>
  <si>
    <t>PLH - Powerline Harper Lake</t>
  </si>
  <si>
    <t>DM - Davidson Mesa</t>
  </si>
  <si>
    <t>EBG - Eastlake BrantnerGulch</t>
  </si>
  <si>
    <t>RC - Ralston Cr</t>
  </si>
  <si>
    <t>FCN - Farmers Canal NE</t>
  </si>
  <si>
    <t>FIV - FlatIrons Vista</t>
  </si>
  <si>
    <t>RSG - Rattle Snake Gulch</t>
  </si>
  <si>
    <t>RPL - Riverdale Park LeeLateral</t>
  </si>
  <si>
    <t>Union Pacific</t>
  </si>
  <si>
    <t>BFD Commons</t>
  </si>
  <si>
    <t>144th Ave MUPs</t>
  </si>
  <si>
    <t>Huron - Orchard Mall - Huntington Estates</t>
  </si>
  <si>
    <t>Huron MUPs</t>
  </si>
  <si>
    <t>LEWplhm</t>
  </si>
  <si>
    <t>LEWplhn</t>
  </si>
  <si>
    <t>104E MUP</t>
  </si>
  <si>
    <t>McKay Broadlands Tr</t>
  </si>
  <si>
    <t>Big Dry Creek Trail S Junction</t>
  </si>
  <si>
    <t>39 57.114</t>
  </si>
  <si>
    <t>McKay Lake</t>
  </si>
  <si>
    <t>39 57.457</t>
  </si>
  <si>
    <t>-105  0.953</t>
  </si>
  <si>
    <t>144 Zuni</t>
  </si>
  <si>
    <t>144th Ave &amp; Zuni</t>
  </si>
  <si>
    <t>MKB-3</t>
  </si>
  <si>
    <t>39 56.602</t>
  </si>
  <si>
    <t>-105  2.738</t>
  </si>
  <si>
    <t>136 BroadlandsDr</t>
  </si>
  <si>
    <t>MKB128</t>
  </si>
  <si>
    <t>MKB-2</t>
  </si>
  <si>
    <t>39 56.791</t>
  </si>
  <si>
    <t>-105  2.745</t>
  </si>
  <si>
    <t>HSLptt</t>
  </si>
  <si>
    <t>Cross Big Dry Creek Trail SW corner of Westminster Rec Center</t>
  </si>
  <si>
    <t>Big Dry Cr trail - end of HSL</t>
  </si>
  <si>
    <t>HSLwpw</t>
  </si>
  <si>
    <t>39 51.785</t>
  </si>
  <si>
    <t>-105  5.050</t>
  </si>
  <si>
    <t>-105  5.275</t>
  </si>
  <si>
    <t>-105  5.472</t>
  </si>
  <si>
    <t>104th &amp; Hooker - 104th Tr -
Continue N, following curve.</t>
  </si>
  <si>
    <t>104 Tr Hooker</t>
  </si>
  <si>
    <t>104th Ave Tr - Riverdale Tr (part of TNS)</t>
  </si>
  <si>
    <t>-105 02.623</t>
  </si>
  <si>
    <t>104th Tr E</t>
  </si>
  <si>
    <t>FCNncn</t>
  </si>
  <si>
    <t>39 53.472</t>
  </si>
  <si>
    <t>NCN Tr</t>
  </si>
  <si>
    <t>Share 104th Tr W</t>
  </si>
  <si>
    <t>Via - use Tr on S/E side</t>
  </si>
  <si>
    <t>FCNlrp</t>
  </si>
  <si>
    <t>39 53.214</t>
  </si>
  <si>
    <t>-105  2.611</t>
  </si>
  <si>
    <t>Parking - Pond Tr</t>
  </si>
  <si>
    <t>Parking - Pond with bark tr</t>
  </si>
  <si>
    <t>FCNlrt</t>
  </si>
  <si>
    <t>39 53.232</t>
  </si>
  <si>
    <t>-105  2.613</t>
  </si>
  <si>
    <t>Legacy Ridge Pky</t>
  </si>
  <si>
    <t>Canal side Tr ends again - head S</t>
  </si>
  <si>
    <t>FCN105</t>
  </si>
  <si>
    <t>39 53.361</t>
  </si>
  <si>
    <t>-105  2.385</t>
  </si>
  <si>
    <t>105th Dr - Go S</t>
  </si>
  <si>
    <t>Head S on 105th Dr on E side Tr</t>
  </si>
  <si>
    <t>39 53.460</t>
  </si>
  <si>
    <t>NCNfcn</t>
  </si>
  <si>
    <t>-105  2.105</t>
  </si>
  <si>
    <t>Farmers Canal Tr crosses</t>
  </si>
  <si>
    <t>Track re-aligned - new segment</t>
  </si>
  <si>
    <t>128pecos</t>
  </si>
  <si>
    <t>128swtsd</t>
  </si>
  <si>
    <t>SkyWoodThorn &amp; Signal Ditch X</t>
  </si>
  <si>
    <t>128york</t>
  </si>
  <si>
    <t>39 55.702</t>
  </si>
  <si>
    <t>-104 57.555</t>
  </si>
  <si>
    <t>-104 58.124</t>
  </si>
  <si>
    <t>-104 57.344</t>
  </si>
  <si>
    <t>EBG Tr on W side of park</t>
  </si>
  <si>
    <t>128ebge</t>
  </si>
  <si>
    <t>128ebgw</t>
  </si>
  <si>
    <t>39 55.748</t>
  </si>
  <si>
    <t>-104 57.274</t>
  </si>
  <si>
    <t>EBG Tr exits S side of park</t>
  </si>
  <si>
    <t>Switch to N side for concrete Tr OR
stay on S for Nature area</t>
  </si>
  <si>
    <t>128colo</t>
  </si>
  <si>
    <t>39 55.710</t>
  </si>
  <si>
    <t>-104 56.429</t>
  </si>
  <si>
    <t>Use S side E of Colorado</t>
  </si>
  <si>
    <t>128tns</t>
  </si>
  <si>
    <t>39 55.700</t>
  </si>
  <si>
    <t>-104 55.873</t>
  </si>
  <si>
    <t>TNS Tr crosses here
use intersection for N bound</t>
  </si>
  <si>
    <t>128sgp</t>
  </si>
  <si>
    <t>-104 55.766</t>
  </si>
  <si>
    <t>Summit switch</t>
  </si>
  <si>
    <r>
      <t>E.B. Rains Park 118th &amp; Grant (</t>
    </r>
    <r>
      <rPr>
        <b/>
        <sz val="10"/>
        <color indexed="12"/>
        <rFont val="Arial"/>
        <family val="2"/>
      </rPr>
      <t>SD-ebr</t>
    </r>
    <r>
      <rPr>
        <sz val="10"/>
        <rFont val="Arial"/>
        <family val="2"/>
      </rPr>
      <t>)</t>
    </r>
  </si>
  <si>
    <r>
      <t>Private Property SW of 144th &amp; Colorado Blvd (</t>
    </r>
    <r>
      <rPr>
        <b/>
        <sz val="10"/>
        <color indexed="12"/>
        <rFont val="Arial"/>
        <family val="2"/>
      </rPr>
      <t>SD-eot</t>
    </r>
    <r>
      <rPr>
        <sz val="10"/>
        <rFont val="Arial"/>
        <family val="2"/>
      </rPr>
      <t>)</t>
    </r>
  </si>
  <si>
    <t>RPL Tr N</t>
  </si>
  <si>
    <t>SD-rpln</t>
  </si>
  <si>
    <t>SWT Tr S</t>
  </si>
  <si>
    <t>39 56.150</t>
  </si>
  <si>
    <t>-104 57.469</t>
  </si>
  <si>
    <t>York St</t>
  </si>
  <si>
    <t>39 56.148</t>
  </si>
  <si>
    <t>-104 57.468</t>
  </si>
  <si>
    <t>114th &amp; Locust, trail starts - SW</t>
  </si>
  <si>
    <t>SWTtnsn</t>
  </si>
  <si>
    <t>SWTtnss</t>
  </si>
  <si>
    <t>SWTslp</t>
  </si>
  <si>
    <t>SWTebge</t>
  </si>
  <si>
    <t>EBG Tr E</t>
  </si>
  <si>
    <t>SWTebgw</t>
  </si>
  <si>
    <t>EBG Tr W</t>
  </si>
  <si>
    <t>Via Union Pacific tracks - Go N</t>
  </si>
  <si>
    <t>N Spruce &amp; E 50th - Go E on Street</t>
  </si>
  <si>
    <t>Genesee Park</t>
  </si>
  <si>
    <t>Briar Ridge</t>
  </si>
  <si>
    <t>Davidson Mesa</t>
  </si>
  <si>
    <t>Cowdrey Draw</t>
  </si>
  <si>
    <t>Davidson Ditch</t>
  </si>
  <si>
    <t>Church Ditch</t>
  </si>
  <si>
    <t>Brantner Gulch</t>
  </si>
  <si>
    <t>Eastlake Natural Area</t>
  </si>
  <si>
    <t>Lee Lateral Ditch</t>
  </si>
  <si>
    <t>Farmers Highline Canal</t>
  </si>
  <si>
    <t>Flatirons Vista</t>
  </si>
  <si>
    <t>Golden MUPS</t>
  </si>
  <si>
    <t>Hyland Cr</t>
  </si>
  <si>
    <t>Goodhue Ditch</t>
  </si>
  <si>
    <t>Greenway</t>
  </si>
  <si>
    <t>Niver Cr</t>
  </si>
  <si>
    <t>Niver Canal</t>
  </si>
  <si>
    <t>Farimont Canal</t>
  </si>
  <si>
    <t>Doudy Draw</t>
  </si>
  <si>
    <t>Lacomora OS</t>
  </si>
  <si>
    <t>Lake to Lake</t>
  </si>
  <si>
    <t>Arsenal Perimter Trail</t>
  </si>
  <si>
    <t>Deadman Gulch</t>
  </si>
  <si>
    <t>Tucker Gulch</t>
  </si>
  <si>
    <t>Louisville MUPs</t>
  </si>
  <si>
    <t>Interlocken MUPs</t>
  </si>
  <si>
    <t>Home Farm MUPs</t>
  </si>
  <si>
    <t>North Park MUPs</t>
  </si>
  <si>
    <t>Mayhoffer</t>
  </si>
  <si>
    <t>Meadowlark</t>
  </si>
  <si>
    <t>Marshall Mesa</t>
  </si>
  <si>
    <t>Platte River</t>
  </si>
  <si>
    <t>North Tollgate Cr</t>
  </si>
  <si>
    <t>Broomfield MUPs</t>
  </si>
  <si>
    <t>Rattlesnake Gulch</t>
  </si>
  <si>
    <t>Ralston Cr</t>
  </si>
  <si>
    <t>Powerline</t>
  </si>
  <si>
    <t>Riverdale Park</t>
  </si>
  <si>
    <t>Park Village MUPs</t>
  </si>
  <si>
    <t>Rock Cr</t>
  </si>
  <si>
    <t>Sand Cr</t>
  </si>
  <si>
    <t>Spring Brook</t>
  </si>
  <si>
    <t>Second Cr</t>
  </si>
  <si>
    <t>Skylake MUPs</t>
  </si>
  <si>
    <t>Thornton MUPs</t>
  </si>
  <si>
    <t>Golden OS</t>
  </si>
  <si>
    <t>Van Bibber</t>
  </si>
  <si>
    <t>Westminister MUPs</t>
  </si>
  <si>
    <t>Walnut Cr</t>
  </si>
  <si>
    <t>Mower Reservoir</t>
  </si>
  <si>
    <t>Wyco Dr MUP</t>
  </si>
  <si>
    <t>Fox Run MUPs</t>
  </si>
  <si>
    <t>Community Center Park</t>
  </si>
  <si>
    <t>Highline Lateral</t>
  </si>
  <si>
    <t>Warembourg Pond</t>
  </si>
  <si>
    <t>Yankee Doodle</t>
  </si>
  <si>
    <t>Greenbelt Plateau</t>
  </si>
  <si>
    <t>High Prairie</t>
  </si>
  <si>
    <t>Singletree</t>
  </si>
  <si>
    <t>Union St</t>
  </si>
  <si>
    <t>Kinney Run</t>
  </si>
  <si>
    <t>Quail Cr</t>
  </si>
  <si>
    <t>Union Ditch</t>
  </si>
  <si>
    <t>Northaven</t>
  </si>
  <si>
    <t>Ketner Reservoir</t>
  </si>
  <si>
    <t>Hall Ditch</t>
  </si>
  <si>
    <t>Standley Lake</t>
  </si>
  <si>
    <t>-105  5.269</t>
  </si>
  <si>
    <t>Share 2BL Tr S to RTD</t>
  </si>
  <si>
    <t>2BL Tr Nickle</t>
  </si>
  <si>
    <t>BIFl2lbl</t>
  </si>
  <si>
    <t>39 54.799</t>
  </si>
  <si>
    <t>-105  5.826</t>
  </si>
  <si>
    <t>2BL LBL Trs</t>
  </si>
  <si>
    <t>End 2BL share across from RTD
Share L2L W along 128</t>
  </si>
  <si>
    <t>39 55.326</t>
  </si>
  <si>
    <t>-105 07.374</t>
  </si>
  <si>
    <t>39 55.707</t>
  </si>
  <si>
    <t>-105  0.367</t>
  </si>
  <si>
    <t>Concrete trail starts on 128 S side</t>
  </si>
  <si>
    <t>128xw</t>
  </si>
  <si>
    <t>39 55.706</t>
  </si>
  <si>
    <t>-104 59.093</t>
  </si>
  <si>
    <t>Xwalk to SWT trail access</t>
  </si>
  <si>
    <t>Xwalk SWT</t>
  </si>
  <si>
    <t>Front Range Trail</t>
  </si>
  <si>
    <t>Signal Ditch S Junction
shares segment</t>
  </si>
  <si>
    <t>Eastlake Brantner Trail E junction
shares segment</t>
  </si>
  <si>
    <t>128 &amp; Emerson, head W</t>
  </si>
  <si>
    <t>Route paralelling dog area changes to rocky dirt single track. Track &amp; Routes do not cover dirt paths off N side of mesa.
Route returns to DM trail head several times in covering area trail.
Hawk floating on mesa edge drafts came within 15 feet of me.</t>
  </si>
  <si>
    <r>
      <t xml:space="preserve">Doudy Draw Trail sections may be closed May 1 to July 31 for habitat
</t>
    </r>
    <r>
      <rPr>
        <b/>
        <sz val="10"/>
        <rFont val="Arial"/>
        <family val="2"/>
      </rPr>
      <t>Very busy on weekends!</t>
    </r>
    <r>
      <rPr>
        <sz val="10"/>
        <rFont val="Arial"/>
        <family val="2"/>
      </rPr>
      <t xml:space="preserve">  </t>
    </r>
    <r>
      <rPr>
        <b/>
        <sz val="10"/>
        <rFont val="Arial"/>
        <family val="2"/>
      </rPr>
      <t>Adjoining trails N of 170 are hiking only!</t>
    </r>
  </si>
  <si>
    <t>Knots Landing Tr</t>
  </si>
  <si>
    <t>Skylake Park</t>
  </si>
  <si>
    <t>Wg Elemen - Park</t>
  </si>
  <si>
    <t>Wg-brookshire Pk</t>
  </si>
  <si>
    <t>York St  Rail</t>
  </si>
  <si>
    <t>Hunters Glen Pk</t>
  </si>
  <si>
    <t>SpringBrook Trail</t>
  </si>
  <si>
    <t>Then backtracks to community Ditch Trail, then a little loop &amp; Coal Seam Tr to Marshall Mesa TH
then Marshall Valley Tr to Cowdrey Draw Tr</t>
  </si>
  <si>
    <t>Folllows Doudy Draw Trail from Gate on Flat Irons Vista North Trail near powerline
Connects to new SpringBrook Trail before following Doudy Draw downhill to trailhead.</t>
  </si>
  <si>
    <t>Spring Brook Trail</t>
  </si>
  <si>
    <t>Westminister Rec Center (E side)</t>
  </si>
  <si>
    <t>Broomfield Interlocken FlatIrons Trail</t>
  </si>
  <si>
    <t>Cotton Creek Trail</t>
  </si>
  <si>
    <t>Front Range Community College</t>
  </si>
  <si>
    <t>Sheridan Crossing Trail</t>
  </si>
  <si>
    <t>Stratford Lakes subdiv trail 2</t>
  </si>
  <si>
    <t>-105 03.786</t>
  </si>
  <si>
    <t>-105 03.771</t>
  </si>
  <si>
    <t>39 49.415</t>
  </si>
  <si>
    <t>39 49.819</t>
  </si>
  <si>
    <t>39 49.812</t>
  </si>
  <si>
    <t>39 49.706</t>
  </si>
  <si>
    <t>RPL-vma</t>
  </si>
  <si>
    <t>-104 55.673</t>
  </si>
  <si>
    <t>AquaticCenter</t>
  </si>
  <si>
    <t>Swimming Area</t>
  </si>
  <si>
    <t>Veterans Memorial Aquatic Center (school)
Lee Lateral Trail ends</t>
  </si>
  <si>
    <r>
      <t>Junction of Eastlake Brantner Gulch (</t>
    </r>
    <r>
      <rPr>
        <b/>
        <sz val="10"/>
        <color indexed="20"/>
        <rFont val="Arial"/>
        <family val="2"/>
      </rPr>
      <t>RPLebg</t>
    </r>
    <r>
      <rPr>
        <sz val="10"/>
        <rFont val="Arial"/>
        <family val="2"/>
      </rPr>
      <t>)</t>
    </r>
  </si>
  <si>
    <r>
      <t>Yosemite &amp; Riverdale Rd (</t>
    </r>
    <r>
      <rPr>
        <b/>
        <sz val="10"/>
        <color indexed="20"/>
        <rFont val="Arial"/>
        <family val="2"/>
      </rPr>
      <t>RPLyrr</t>
    </r>
    <r>
      <rPr>
        <sz val="10"/>
        <rFont val="Arial"/>
        <family val="2"/>
      </rPr>
      <t>)</t>
    </r>
  </si>
  <si>
    <t>39 56.573</t>
  </si>
  <si>
    <t>-104 54.944</t>
  </si>
  <si>
    <t>39 56.591</t>
  </si>
  <si>
    <t>-104 55.148</t>
  </si>
  <si>
    <t>-105 03.835</t>
  </si>
  <si>
    <t>39 54.003</t>
  </si>
  <si>
    <t>39 52.567</t>
  </si>
  <si>
    <t>39 52.488</t>
  </si>
  <si>
    <t>39 52.431</t>
  </si>
  <si>
    <t>Covers the trails running mainly East/West in Louisville</t>
  </si>
  <si>
    <t>Mixture of concrete, packed gravel, City Street</t>
  </si>
  <si>
    <t>Trail Starts S of Cleo Mudrock Park
on Lincoln Circle</t>
  </si>
  <si>
    <t>Cross Dillon Rd - access 2BL trail to W</t>
  </si>
  <si>
    <t>COAlewe</t>
  </si>
  <si>
    <t>COAleww</t>
  </si>
  <si>
    <t>EOT 44th Peoria</t>
  </si>
  <si>
    <t>End of Trail - 44th &amp; Peoria</t>
  </si>
  <si>
    <t>Airport Blvd 56th Trail</t>
  </si>
  <si>
    <r>
      <t>Highline Canal Tr @ Colfax (</t>
    </r>
    <r>
      <rPr>
        <b/>
        <sz val="10"/>
        <color indexed="62"/>
        <rFont val="Arial"/>
        <family val="2"/>
      </rPr>
      <t>A56hce</t>
    </r>
    <r>
      <rPr>
        <sz val="10"/>
        <rFont val="Arial"/>
        <family val="2"/>
      </rPr>
      <t>)</t>
    </r>
  </si>
  <si>
    <r>
      <t>44th &amp; Peoria (</t>
    </r>
    <r>
      <rPr>
        <b/>
        <sz val="10"/>
        <color indexed="62"/>
        <rFont val="Arial"/>
        <family val="2"/>
      </rPr>
      <t>A56eot</t>
    </r>
    <r>
      <rPr>
        <sz val="10"/>
        <rFont val="Arial"/>
        <family val="2"/>
      </rPr>
      <t>)</t>
    </r>
  </si>
  <si>
    <t>MUPS / Connector/Connector</t>
  </si>
  <si>
    <t>Concrete bike path, couple blocks of lightly used street, asphalt Tr</t>
  </si>
  <si>
    <t>Peoria S of 44th isn't bike friendly</t>
  </si>
  <si>
    <t>-105  8.502</t>
  </si>
  <si>
    <t>Monarch HS</t>
  </si>
  <si>
    <t>Monarch High School, Go N between</t>
  </si>
  <si>
    <t>PLHfse</t>
  </si>
  <si>
    <t>39 58.120</t>
  </si>
  <si>
    <t>-105  9.359</t>
  </si>
  <si>
    <t>Fireside Elem</t>
  </si>
  <si>
    <t>NCN-sp</t>
  </si>
  <si>
    <t>NCN104</t>
  </si>
  <si>
    <t>NCN-wp</t>
  </si>
  <si>
    <t>NCN-cc</t>
  </si>
  <si>
    <t>-104 53.841</t>
  </si>
  <si>
    <t>Arsenal Tr</t>
  </si>
  <si>
    <t xml:space="preserve">Highway 2 </t>
  </si>
  <si>
    <t>39 52.222</t>
  </si>
  <si>
    <t>-104 51.870</t>
  </si>
  <si>
    <t>2 &amp; 96th</t>
  </si>
  <si>
    <t>Highway 2 - Tr heads NE</t>
  </si>
  <si>
    <t>Sea Green</t>
  </si>
  <si>
    <r>
      <t>Industrial Lane loop end (</t>
    </r>
    <r>
      <rPr>
        <b/>
        <sz val="10"/>
        <color indexed="57"/>
        <rFont val="Arial"/>
        <family val="2"/>
      </rPr>
      <t>BIFeot</t>
    </r>
    <r>
      <rPr>
        <sz val="10"/>
        <rFont val="Arial"/>
        <family val="2"/>
      </rPr>
      <t>)</t>
    </r>
  </si>
  <si>
    <t>Dk Green</t>
  </si>
  <si>
    <t>Plum</t>
  </si>
  <si>
    <t>Westbrook Park, Lukas Elementary
West Mower Trail East junction</t>
  </si>
  <si>
    <t>Dk. Red</t>
  </si>
  <si>
    <r>
      <t>Little Dry Creek Trail (</t>
    </r>
    <r>
      <rPr>
        <b/>
        <sz val="10"/>
        <color indexed="61"/>
        <rFont val="Arial"/>
        <family val="2"/>
      </rPr>
      <t>BDCldc</t>
    </r>
    <r>
      <rPr>
        <sz val="10"/>
        <rFont val="Arial"/>
        <family val="2"/>
      </rPr>
      <t>)</t>
    </r>
  </si>
  <si>
    <r>
      <t>132nd &amp; I25 SkyWoodThorn Tr (</t>
    </r>
    <r>
      <rPr>
        <b/>
        <sz val="10"/>
        <color indexed="61"/>
        <rFont val="Arial"/>
        <family val="2"/>
      </rPr>
      <t>BDCswt</t>
    </r>
    <r>
      <rPr>
        <sz val="10"/>
        <rFont val="Arial"/>
        <family val="2"/>
      </rPr>
      <t xml:space="preserve">) </t>
    </r>
  </si>
  <si>
    <r>
      <t>Big Dry Creek Trail just W of Zuni (</t>
    </r>
    <r>
      <rPr>
        <b/>
        <sz val="10"/>
        <color indexed="10"/>
        <rFont val="Arial"/>
        <family val="2"/>
      </rPr>
      <t>BFDbdc</t>
    </r>
    <r>
      <rPr>
        <sz val="10"/>
        <rFont val="Arial"/>
        <family val="2"/>
      </rPr>
      <t>)</t>
    </r>
  </si>
  <si>
    <t>Red</t>
  </si>
  <si>
    <r>
      <t>Short Distance From Start (</t>
    </r>
    <r>
      <rPr>
        <b/>
        <sz val="10"/>
        <color indexed="10"/>
        <rFont val="Arial"/>
        <family val="2"/>
      </rPr>
      <t>BFD-le</t>
    </r>
    <r>
      <rPr>
        <sz val="10"/>
        <rFont val="Arial"/>
        <family val="2"/>
      </rPr>
      <t>)</t>
    </r>
  </si>
  <si>
    <t>Green</t>
  </si>
  <si>
    <t>Bright Green</t>
  </si>
  <si>
    <r>
      <t>Canyon W of Highway 93 (</t>
    </r>
    <r>
      <rPr>
        <b/>
        <sz val="10"/>
        <color indexed="11"/>
        <rFont val="Arial"/>
        <family val="2"/>
      </rPr>
      <t>CC-eot</t>
    </r>
    <r>
      <rPr>
        <sz val="10"/>
        <rFont val="Arial"/>
        <family val="2"/>
      </rPr>
      <t>)</t>
    </r>
  </si>
  <si>
    <t>RPLsdn</t>
  </si>
  <si>
    <t>RPL-ys</t>
  </si>
  <si>
    <t>RPLeb2</t>
  </si>
  <si>
    <t>RPL-ev</t>
  </si>
  <si>
    <t>RPL-l1</t>
  </si>
  <si>
    <t>RPL-ne</t>
  </si>
  <si>
    <t>RPLbu1</t>
  </si>
  <si>
    <t>-105 05.246</t>
  </si>
  <si>
    <t>-105 05.828</t>
  </si>
  <si>
    <t>WM Tr N</t>
  </si>
  <si>
    <t>WM Tr S</t>
  </si>
  <si>
    <t>WM Tr E</t>
  </si>
  <si>
    <t>SC Tr</t>
  </si>
  <si>
    <t>Burlington Northern Santa Fe RR
Access to small Parking area - Hospital</t>
  </si>
  <si>
    <t>Medium overal, Steep prolonged sections N of golf course</t>
  </si>
  <si>
    <t>Horizon,Lakeview &amp; PlainsTributary Trails</t>
  </si>
  <si>
    <t>Quail Cr &amp; Union Ditch Trails</t>
  </si>
  <si>
    <t>128th Ave MUP</t>
  </si>
  <si>
    <t>104th Ave MUP</t>
  </si>
  <si>
    <t>Deadman Gulch Trail, US 6 Tr,
Golden Trail,  Kinney Run Trail</t>
  </si>
  <si>
    <t>US 6 Tr</t>
  </si>
  <si>
    <t>-104 59.022</t>
  </si>
  <si>
    <t>Bridge Tr</t>
  </si>
  <si>
    <t>Trail to Bridge/120 &amp; Shopping</t>
  </si>
  <si>
    <t>SC-apt</t>
  </si>
  <si>
    <t>McKinley Pk</t>
  </si>
  <si>
    <t>McKinley Park
At end of spur from trail</t>
  </si>
  <si>
    <t>39 58.767</t>
  </si>
  <si>
    <t>-105  8.517</t>
  </si>
  <si>
    <t>E &amp; 10th St</t>
  </si>
  <si>
    <t>Tucker Gulch Trail Head &amp; Park</t>
  </si>
  <si>
    <t>Civic Center Park</t>
  </si>
  <si>
    <t>End of trail</t>
  </si>
  <si>
    <t>Follows Coal Creek Trail upstream from Rock Creek to open space W of Superior</t>
  </si>
  <si>
    <t>GH</t>
  </si>
  <si>
    <t>120th Ave MUP</t>
  </si>
  <si>
    <t>39 57.453</t>
  </si>
  <si>
    <r>
      <t xml:space="preserve">Trail descriptions are subjective and can change due to construction etc.
Some trails are </t>
    </r>
    <r>
      <rPr>
        <sz val="10"/>
        <color indexed="10"/>
        <rFont val="Arial"/>
        <family val="2"/>
      </rPr>
      <t>conditional</t>
    </r>
    <r>
      <rPr>
        <sz val="10"/>
        <rFont val="Arial"/>
        <family val="2"/>
      </rPr>
      <t xml:space="preserve"> road bike using some detours.</t>
    </r>
  </si>
  <si>
    <t>Mixture of concrete, dirt paths, street &amp; asphalt</t>
  </si>
  <si>
    <t>Rprd</t>
  </si>
  <si>
    <t>C</t>
  </si>
  <si>
    <t>Msdm</t>
  </si>
  <si>
    <t>RCpr</t>
  </si>
  <si>
    <t>-105 04.310</t>
  </si>
  <si>
    <t>-105 04.902</t>
  </si>
  <si>
    <t>-105 05.435</t>
  </si>
  <si>
    <t>-105 04.875</t>
  </si>
  <si>
    <t>Powerline Harper Lake Trail</t>
  </si>
  <si>
    <t>SC-prn</t>
  </si>
  <si>
    <t>SC-vp</t>
  </si>
  <si>
    <t>SC-trs</t>
  </si>
  <si>
    <t>SC-bln</t>
  </si>
  <si>
    <t>SC-fbr</t>
  </si>
  <si>
    <t>SC-mnc</t>
  </si>
  <si>
    <t>RKCcct</t>
  </si>
  <si>
    <t>RKCose</t>
  </si>
  <si>
    <t>RKCbns</t>
  </si>
  <si>
    <t>RKC287</t>
  </si>
  <si>
    <t>RKC-sl</t>
  </si>
  <si>
    <t>RKCmmt</t>
  </si>
  <si>
    <t>RKC2</t>
  </si>
  <si>
    <t>RKCspr</t>
  </si>
  <si>
    <t>RKCcbt</t>
  </si>
  <si>
    <t>RKC-bd</t>
  </si>
  <si>
    <t>39 48.212</t>
  </si>
  <si>
    <t>39 48.333</t>
  </si>
  <si>
    <t>39 48.767</t>
  </si>
  <si>
    <t>39 48.892</t>
  </si>
  <si>
    <t>Beautiful view of Denver Metro area N of Arvada Resevoir. Trail goes on both sides of stream in many parks.</t>
  </si>
  <si>
    <t>Clear Creek Trail - Confluence</t>
  </si>
  <si>
    <t>Combination of Signal Ditch &amp; Farmers Highline Canal Trails</t>
  </si>
  <si>
    <t>Signal Ditch trail</t>
  </si>
  <si>
    <t>Mostly concrete paths, some asphalt, dirt</t>
  </si>
  <si>
    <t>136th Avenue Underpass</t>
  </si>
  <si>
    <t>Dead end tr to NW (track spur)</t>
  </si>
  <si>
    <t>EB E Parking</t>
  </si>
  <si>
    <t>39 54.691</t>
  </si>
  <si>
    <t>-105  3.135</t>
  </si>
  <si>
    <t>144 Sheridan</t>
  </si>
  <si>
    <t>144th &amp; Sheridan</t>
  </si>
  <si>
    <t>39 57.452</t>
  </si>
  <si>
    <t>-105  2.833</t>
  </si>
  <si>
    <t>144 Augusta Dr</t>
  </si>
  <si>
    <t>39 57.078</t>
  </si>
  <si>
    <t>-105  2.351</t>
  </si>
  <si>
    <t>BFD 6</t>
  </si>
  <si>
    <t>Broomfield Trail Crossing 6</t>
  </si>
  <si>
    <t>39 57.281</t>
  </si>
  <si>
    <t>39 53.139</t>
  </si>
  <si>
    <t>-104 48.228</t>
  </si>
  <si>
    <t>2CR Tr W</t>
  </si>
  <si>
    <t>W junction of Second Cr Tr</t>
  </si>
  <si>
    <t>104Ecmup</t>
  </si>
  <si>
    <t>39 53.136</t>
  </si>
  <si>
    <t>N end of Chambers MUP spur to APT</t>
  </si>
  <si>
    <t>104Eapt</t>
  </si>
  <si>
    <t>-104 48.562</t>
  </si>
  <si>
    <t>APT Tr - Arsenal Perimeter</t>
  </si>
  <si>
    <t>-104 48.547</t>
  </si>
  <si>
    <t>retrace back to 104</t>
  </si>
  <si>
    <t>104Ertd</t>
  </si>
  <si>
    <t>39 53.095</t>
  </si>
  <si>
    <t>-104 50.588</t>
  </si>
  <si>
    <t>RTD PnR</t>
  </si>
  <si>
    <t>RV Park</t>
  </si>
  <si>
    <t>Country Estates Park, Rollerblade rink</t>
  </si>
  <si>
    <t>Resume Southerly uphill trail</t>
  </si>
  <si>
    <t>39 42.939</t>
  </si>
  <si>
    <t>-105 12.654</t>
  </si>
  <si>
    <t>Apex Tr Parking</t>
  </si>
  <si>
    <t>39 42.977</t>
  </si>
  <si>
    <t>-105 12.593</t>
  </si>
  <si>
    <t>Apex Park</t>
  </si>
  <si>
    <t>Restrooms</t>
  </si>
  <si>
    <t>Apex Park, parking, porta-potty</t>
  </si>
  <si>
    <t>39 43.007</t>
  </si>
  <si>
    <t>Broomfield</t>
  </si>
  <si>
    <t>Loop St</t>
  </si>
  <si>
    <t>Brandwine Park</t>
  </si>
  <si>
    <t>S of Sand Cr Trail</t>
  </si>
  <si>
    <t>127 &amp; Grant follow Sidewalk N &amp; W</t>
  </si>
  <si>
    <t>Hunters Glen Park
 - loops around Poitz Reservoir</t>
  </si>
  <si>
    <t>SkyWoodThorn Tr W Junction</t>
  </si>
  <si>
    <t>McCoy Hills Park, follow 97th NW -W</t>
  </si>
  <si>
    <t>UP German</t>
  </si>
  <si>
    <t>Union Pacific and German trails</t>
  </si>
  <si>
    <t>Combination of Union Pacific &amp; German DitchTrails</t>
  </si>
  <si>
    <t>UPG</t>
  </si>
  <si>
    <t>UPGsdn</t>
  </si>
  <si>
    <t>39 57.069</t>
  </si>
  <si>
    <t>-104 56.832</t>
  </si>
  <si>
    <t>Signal Ditch Tr N junction</t>
  </si>
  <si>
    <t>UPGste</t>
  </si>
  <si>
    <t>39 57.026</t>
  </si>
  <si>
    <t>School Tr E</t>
  </si>
  <si>
    <t>School Tr starts</t>
  </si>
  <si>
    <t>UPGupss</t>
  </si>
  <si>
    <t>39 57.015</t>
  </si>
  <si>
    <t>-104 57.312</t>
  </si>
  <si>
    <t>UP Spur S</t>
  </si>
  <si>
    <t>Spur N along UP track</t>
  </si>
  <si>
    <t>Mixture of gravel, concrete, Sidewalk, dirt, City Streets</t>
  </si>
  <si>
    <t>-104 57.244</t>
  </si>
  <si>
    <t>39 55.045</t>
  </si>
  <si>
    <t>-105 13.556</t>
  </si>
  <si>
    <t>-105 12.779</t>
  </si>
  <si>
    <t>Wolf Run Park, school</t>
  </si>
  <si>
    <t>GlenEagle N</t>
  </si>
  <si>
    <t>RPLgen</t>
  </si>
  <si>
    <t>RPL128ht</t>
  </si>
  <si>
    <t>RPL128ge</t>
  </si>
  <si>
    <t>128th Tr at Horizon Tributary</t>
  </si>
  <si>
    <t>128th Ave Tr Glen Eagle E junction</t>
  </si>
  <si>
    <t>39 56.152</t>
  </si>
  <si>
    <t>-104 53.507</t>
  </si>
  <si>
    <t>128 Tr GE</t>
  </si>
  <si>
    <t>128 Tr Horizon</t>
  </si>
  <si>
    <t>39 55.836</t>
  </si>
  <si>
    <t>-104 53.182</t>
  </si>
  <si>
    <t>128rplge</t>
  </si>
  <si>
    <t>39 55.827</t>
  </si>
  <si>
    <t>-104 53.205</t>
  </si>
  <si>
    <t>39 55.835</t>
  </si>
  <si>
    <t>-104 53.181</t>
  </si>
  <si>
    <t>RPL Tr at Horizon Tributary</t>
  </si>
  <si>
    <t>RPL Tr Glen Eagle E junction</t>
  </si>
  <si>
    <t>128bdchf</t>
  </si>
  <si>
    <t>BDC HFL Trails</t>
  </si>
  <si>
    <t>BDC &amp; HFL Trails at S end of 128th Ave Trailhead</t>
  </si>
  <si>
    <t>39 55.544</t>
  </si>
  <si>
    <t>-105  0.587</t>
  </si>
  <si>
    <t>McKay Lake Trailhead - (not in route)</t>
  </si>
  <si>
    <t>Westminster Cntr</t>
  </si>
  <si>
    <r>
      <t>Westminster</t>
    </r>
    <r>
      <rPr>
        <sz val="10"/>
        <rFont val="Arial"/>
        <family val="2"/>
      </rPr>
      <t xml:space="preserve"> - US 36 &amp; 88th sides (S)</t>
    </r>
  </si>
  <si>
    <t>RTD-WGR</t>
  </si>
  <si>
    <t>39 54.801</t>
  </si>
  <si>
    <t>Wagon Rd</t>
  </si>
  <si>
    <r>
      <t>Westminster</t>
    </r>
    <r>
      <rPr>
        <sz val="10"/>
        <rFont val="Arial"/>
        <family val="2"/>
      </rPr>
      <t xml:space="preserve"> - 120th &amp; Huron</t>
    </r>
  </si>
  <si>
    <t>39 39.036</t>
  </si>
  <si>
    <t>-105  4.960</t>
  </si>
  <si>
    <t>Wadsworth Hampden</t>
  </si>
  <si>
    <r>
      <t>Lakewood</t>
    </r>
    <r>
      <rPr>
        <sz val="10"/>
        <rFont val="Arial"/>
        <family val="2"/>
      </rPr>
      <t xml:space="preserve"> - US 285 (hampden) @ Wadsworth (SW)</t>
    </r>
  </si>
  <si>
    <t>-105 06.622</t>
  </si>
  <si>
    <t>-105 06.675</t>
  </si>
  <si>
    <t>-105 07.020</t>
  </si>
  <si>
    <t>-105 07.150</t>
  </si>
  <si>
    <t>-105 07.156</t>
  </si>
  <si>
    <t>LEWcmp</t>
  </si>
  <si>
    <t>39 58.465</t>
  </si>
  <si>
    <t>Marshall Lake spillway</t>
  </si>
  <si>
    <t>Trail junction, Left to Mesa, Go Right</t>
  </si>
  <si>
    <t>Summit of plateau trail</t>
  </si>
  <si>
    <t>West end of Coalton Trail</t>
  </si>
  <si>
    <t>Mild - gravel section pretty well packed</t>
  </si>
  <si>
    <t>39 55.292</t>
  </si>
  <si>
    <t>-105  6.375</t>
  </si>
  <si>
    <t>Big Dry Cr Trail Extension</t>
  </si>
  <si>
    <t>Michael Northey Park</t>
  </si>
  <si>
    <t>Indiana St.</t>
  </si>
  <si>
    <t>McCaslin</t>
  </si>
  <si>
    <t>MUP on E side of McCaslin to Coal Cr Tr</t>
  </si>
  <si>
    <t>Coalton Marshall Tr across McCaslin
Rock Creek Park ponds</t>
  </si>
  <si>
    <t>RKCctmn</t>
  </si>
  <si>
    <t>RKCctms</t>
  </si>
  <si>
    <t>EBGlvp</t>
  </si>
  <si>
    <t>EBG3ne</t>
  </si>
  <si>
    <t>EBG3se</t>
  </si>
  <si>
    <t>EBGbsc</t>
  </si>
  <si>
    <t>39 55.545</t>
  </si>
  <si>
    <t>39 56.236</t>
  </si>
  <si>
    <t>39 56.251</t>
  </si>
  <si>
    <t>39 56.840</t>
  </si>
  <si>
    <t>39 56.919</t>
  </si>
  <si>
    <t>39 57.007</t>
  </si>
  <si>
    <t>39 57.011</t>
  </si>
  <si>
    <t>64th &amp; York, Dam, Parking</t>
  </si>
  <si>
    <t>Sand Cr Trail</t>
  </si>
  <si>
    <t>Short Trs?</t>
  </si>
  <si>
    <t>Via Broadlands L</t>
  </si>
  <si>
    <t>Lowell</t>
  </si>
  <si>
    <t>Plaster Resevoir</t>
  </si>
  <si>
    <t>136 Legacy Hs</t>
  </si>
  <si>
    <t>Westlake Jr</t>
  </si>
  <si>
    <t>Alex + Michaelsp</t>
  </si>
  <si>
    <t>64th Ave</t>
  </si>
  <si>
    <t>Sand Creek Trail</t>
  </si>
  <si>
    <t>Parking 74th</t>
  </si>
  <si>
    <t>Niver N Park Tr</t>
  </si>
  <si>
    <t>84th Ave Park</t>
  </si>
  <si>
    <t>Grange Park N</t>
  </si>
  <si>
    <t>Cherry Dr Elemen</t>
  </si>
  <si>
    <t>-105 10.006</t>
  </si>
  <si>
    <t>Community Ditch Tr, Cowdrey Draw Tr, Greenbelt Plateau Tr, High Prairie Tr, Single Tree Tr, MeadowLark Tr, Mayhoffer Tr</t>
  </si>
  <si>
    <t>track goes W</t>
  </si>
  <si>
    <t>CTM-2</t>
  </si>
  <si>
    <t>39 56.090</t>
  </si>
  <si>
    <t>-105 10.567</t>
  </si>
  <si>
    <t>track turns NE</t>
  </si>
  <si>
    <t>CTMspur</t>
  </si>
  <si>
    <t>39 56.805</t>
  </si>
  <si>
    <t>-105  9.952</t>
  </si>
  <si>
    <t>RKC Spur</t>
  </si>
  <si>
    <t>Spur to Rock Cr Trail</t>
  </si>
  <si>
    <t xml:space="preserve">Trail loop starts here - route goes N
</t>
  </si>
  <si>
    <t>Coalton Trailhead &amp; Restrooms
RKC Trail across McCaslin</t>
  </si>
  <si>
    <t>Moved start to new Coalton Trailhead
added new Meadowlark &amp; Mayhoffer trails</t>
  </si>
  <si>
    <t>CTMrkcs</t>
  </si>
  <si>
    <r>
      <t>Coalton Trail head (</t>
    </r>
    <r>
      <rPr>
        <b/>
        <sz val="10"/>
        <color indexed="48"/>
        <rFont val="Arial"/>
        <family val="2"/>
      </rPr>
      <t>CTMcth</t>
    </r>
    <r>
      <rPr>
        <sz val="10"/>
        <rFont val="Arial"/>
        <family val="2"/>
      </rPr>
      <t>)</t>
    </r>
  </si>
  <si>
    <r>
      <t>CTM loop start/end (</t>
    </r>
    <r>
      <rPr>
        <b/>
        <sz val="10"/>
        <color indexed="48"/>
        <rFont val="Arial"/>
        <family val="2"/>
      </rPr>
      <t>CTMloop</t>
    </r>
    <r>
      <rPr>
        <sz val="10"/>
        <rFont val="Arial"/>
        <family val="2"/>
      </rPr>
      <t>)</t>
    </r>
  </si>
  <si>
    <t>39 56.686</t>
  </si>
  <si>
    <t>-105  9.720</t>
  </si>
  <si>
    <t>RKC S UP</t>
  </si>
  <si>
    <t>Rock Cr Trail - share UnderPass N</t>
  </si>
  <si>
    <t>CTMrkcn</t>
  </si>
  <si>
    <t>39 56.737</t>
  </si>
  <si>
    <t>-105  9.736</t>
  </si>
  <si>
    <t>RKC N UP</t>
  </si>
  <si>
    <t>Rock Cr Trail - end share</t>
  </si>
  <si>
    <t>Resume main trail</t>
  </si>
  <si>
    <t>39 56.937</t>
  </si>
  <si>
    <t>-105 10.170</t>
  </si>
  <si>
    <t>Single Tree Trailhead - head W</t>
  </si>
  <si>
    <t>Start Cowdrey Draw Tr - Head W</t>
  </si>
  <si>
    <t>CTMmay</t>
  </si>
  <si>
    <t>39 57.113</t>
  </si>
  <si>
    <t>-105 10.767</t>
  </si>
  <si>
    <t>Start Mayhoffer Trail</t>
  </si>
  <si>
    <t>Mayhoffer Tr</t>
  </si>
  <si>
    <t>CTM-3</t>
  </si>
  <si>
    <t>CTM-4</t>
  </si>
  <si>
    <t>Some trails may be a mixture of surfaces from start to end.
I will try to separate codes in those cases.  Sometimes street alternatives exist.</t>
  </si>
  <si>
    <t>Dirt sections may be rocky, rough and steep - at least front suspension very helpful</t>
  </si>
  <si>
    <t>Multi-Use Paths</t>
  </si>
  <si>
    <t>Horses may share or cross path in places</t>
  </si>
  <si>
    <t>Hikers and horses may share these trails with you.</t>
  </si>
  <si>
    <t>Please be courteous and friendly.</t>
  </si>
  <si>
    <t>Horses can be nervous around bicycles, dismount if possible.</t>
  </si>
  <si>
    <t>You can be ticketed/fined for not observing trail regulations.</t>
  </si>
  <si>
    <t>Regional trails often have posted speed limits that must be observed.</t>
  </si>
  <si>
    <t>-105 10.097</t>
  </si>
  <si>
    <t>Superior Louisville</t>
  </si>
  <si>
    <r>
      <t>Superior</t>
    </r>
    <r>
      <rPr>
        <sz val="10"/>
        <rFont val="Arial"/>
        <family val="2"/>
      </rPr>
      <t xml:space="preserve"> - US36 &amp; McCaslin</t>
    </r>
  </si>
  <si>
    <t>RPL Tr Lee Lateral</t>
  </si>
  <si>
    <t>River Park Lee trail - Lee Lateral segment</t>
  </si>
  <si>
    <t>Lake3 NE Entranc</t>
  </si>
  <si>
    <t>Lake3 SE Entranc</t>
  </si>
  <si>
    <t>Community Ditch / Doudy Draw Trail</t>
  </si>
  <si>
    <t>CC Tr Coors Go W</t>
  </si>
  <si>
    <t>Truck Stop</t>
  </si>
  <si>
    <t>CC Tr W</t>
  </si>
  <si>
    <t>-105 10.463</t>
  </si>
  <si>
    <t>-105 10.770</t>
  </si>
  <si>
    <t>-105 12.775</t>
  </si>
  <si>
    <t>-105 13.288</t>
  </si>
  <si>
    <t>-105 13.876</t>
  </si>
  <si>
    <t>-105 14.107</t>
  </si>
  <si>
    <t>-105 14.032</t>
  </si>
  <si>
    <t>-105 13.999</t>
  </si>
  <si>
    <t>-105 13.813</t>
  </si>
  <si>
    <t>ColoBlvdWelby</t>
  </si>
  <si>
    <t>CBW</t>
  </si>
  <si>
    <t>104th Ave Mup</t>
  </si>
  <si>
    <t>Skylake Woodglen ThornCr MUPS</t>
  </si>
  <si>
    <t>mild+ 2 long uphills</t>
  </si>
  <si>
    <t>Concrete bike path - mostly wide</t>
  </si>
  <si>
    <t>Rpcr</t>
  </si>
  <si>
    <t>CBWprn</t>
  </si>
  <si>
    <t>39 51.408</t>
  </si>
  <si>
    <t>-104 56.306</t>
  </si>
  <si>
    <t>PRN Tr 88th</t>
  </si>
  <si>
    <t>Platte River trailN of 88th Ave</t>
  </si>
  <si>
    <t>CBW-cb</t>
  </si>
  <si>
    <t>39 51.368</t>
  </si>
  <si>
    <t>-104 56.407</t>
  </si>
  <si>
    <t>Colo Blvd</t>
  </si>
  <si>
    <t>N on E side of Colo Blvd</t>
  </si>
  <si>
    <t>CBW-ws</t>
  </si>
  <si>
    <t>-104 56.418</t>
  </si>
  <si>
    <t>Welby S 92nd</t>
  </si>
  <si>
    <t>Route follows optional Welby paths</t>
  </si>
  <si>
    <t>CBSwt</t>
  </si>
  <si>
    <t>39 51.818</t>
  </si>
  <si>
    <t>-104 56.568</t>
  </si>
  <si>
    <t>Welby Tr starts</t>
  </si>
  <si>
    <t>MUP begins along Lower Clear Cr</t>
  </si>
  <si>
    <t>CBWcass</t>
  </si>
  <si>
    <t>39 51.795</t>
  </si>
  <si>
    <t>-104 56.865</t>
  </si>
  <si>
    <t>CoAg Spur S</t>
  </si>
  <si>
    <t>optional short spur S</t>
  </si>
  <si>
    <t>CBWcas</t>
  </si>
  <si>
    <t>39 51.983</t>
  </si>
  <si>
    <t>-104 56.732</t>
  </si>
  <si>
    <t>CoAg Spur</t>
  </si>
  <si>
    <t>CBWpark</t>
  </si>
  <si>
    <t>39 52.043</t>
  </si>
  <si>
    <t>-104 56.802</t>
  </si>
  <si>
    <t>Park via</t>
  </si>
  <si>
    <t>CBWwrs</t>
  </si>
  <si>
    <t>39 52.054</t>
  </si>
  <si>
    <t>-104 56.671</t>
  </si>
  <si>
    <t>along Welby Rd</t>
  </si>
  <si>
    <t>CBWwrn</t>
  </si>
  <si>
    <t>39 52.213</t>
  </si>
  <si>
    <t>-104 56.571</t>
  </si>
  <si>
    <t>Welby Rd N</t>
  </si>
  <si>
    <t>Welby Rd S</t>
  </si>
  <si>
    <t>Can go across street here or follow</t>
  </si>
  <si>
    <t>Colorado Blvd MUP</t>
  </si>
  <si>
    <t>Connects Platte River Trail to Thornton Trails with optional local trail side trip</t>
  </si>
  <si>
    <t>CBW-up</t>
  </si>
  <si>
    <t>39 52.217</t>
  </si>
  <si>
    <t>-104 56.747</t>
  </si>
  <si>
    <t>WFC Tr Underpass</t>
  </si>
  <si>
    <t>WFC Tr to W &amp; N</t>
  </si>
  <si>
    <t>39 52.233</t>
  </si>
  <si>
    <t>-104 56.757</t>
  </si>
  <si>
    <t>WFC Tr</t>
  </si>
  <si>
    <t>WFC Tr to N - head E</t>
  </si>
  <si>
    <t>CBW-wn</t>
  </si>
  <si>
    <t>39 52.234</t>
  </si>
  <si>
    <t>-104 56.405</t>
  </si>
  <si>
    <t>Welby N Pky</t>
  </si>
  <si>
    <t>Resume Colo Blvd MUP N</t>
  </si>
  <si>
    <t>CBWspur</t>
  </si>
  <si>
    <t>39 52.637</t>
  </si>
  <si>
    <t>WFC Tr Spur 100</t>
  </si>
  <si>
    <t>Spur W to WFC Tr on 100th Ave</t>
  </si>
  <si>
    <t>CBWwfcn</t>
  </si>
  <si>
    <t>-104 56.464</t>
  </si>
  <si>
    <t>CBW104</t>
  </si>
  <si>
    <t>39 53.106</t>
  </si>
  <si>
    <t>-104 56.402</t>
  </si>
  <si>
    <t>CBWgh</t>
  </si>
  <si>
    <t>39 53.655</t>
  </si>
  <si>
    <t>GrangeHall Tr</t>
  </si>
  <si>
    <t>CBWswt</t>
  </si>
  <si>
    <t>39 54.466</t>
  </si>
  <si>
    <t>End of Trail
Woodglen Blvd - Union Ditch</t>
  </si>
  <si>
    <t>WycoFoxCCP Trail</t>
  </si>
  <si>
    <r>
      <t xml:space="preserve">Mixture of concrete &amp; and gravel bike paths &amp; wide shoulder of </t>
    </r>
    <r>
      <rPr>
        <b/>
        <sz val="10"/>
        <rFont val="Arial"/>
        <family val="2"/>
      </rPr>
      <t>busy</t>
    </r>
    <r>
      <rPr>
        <sz val="10"/>
        <rFont val="Arial"/>
        <family val="2"/>
      </rPr>
      <t xml:space="preserve"> highway</t>
    </r>
  </si>
  <si>
    <t>Dark Cyan</t>
  </si>
  <si>
    <t>Dark Blue</t>
  </si>
  <si>
    <r>
      <t>Big Dry Cr Tr  (</t>
    </r>
    <r>
      <rPr>
        <b/>
        <sz val="10"/>
        <color indexed="57"/>
        <rFont val="Arial"/>
        <family val="2"/>
      </rPr>
      <t>BIFbdc</t>
    </r>
    <r>
      <rPr>
        <sz val="10"/>
        <rFont val="Arial"/>
        <family val="2"/>
      </rPr>
      <t>) Near 110th &amp; Sheridan</t>
    </r>
  </si>
  <si>
    <t>ReDakotaSlide Tr S</t>
  </si>
  <si>
    <t>RDS Tr N</t>
  </si>
  <si>
    <t>39 57.208</t>
  </si>
  <si>
    <t>39 57.685</t>
  </si>
  <si>
    <t>39 57.909</t>
  </si>
  <si>
    <t>-104 58.380</t>
  </si>
  <si>
    <t>-104 58.458</t>
  </si>
  <si>
    <t>-104 58.884</t>
  </si>
  <si>
    <t>-104 59.255</t>
  </si>
  <si>
    <t>39 53.777</t>
  </si>
  <si>
    <t>-104 57.267</t>
  </si>
  <si>
    <t>-104 56.895</t>
  </si>
  <si>
    <t>-104 56.982</t>
  </si>
  <si>
    <t>-104 56.212</t>
  </si>
  <si>
    <t>-104 55.946</t>
  </si>
  <si>
    <t>-104 55.737</t>
  </si>
  <si>
    <t>-104 55.646</t>
  </si>
  <si>
    <t>-104 55.493</t>
  </si>
  <si>
    <t>-104 54.773</t>
  </si>
  <si>
    <t>39 54.311</t>
  </si>
  <si>
    <t>39 53.887</t>
  </si>
  <si>
    <t>39 53.803</t>
  </si>
  <si>
    <t>39 53.795</t>
  </si>
  <si>
    <t>39 53.747</t>
  </si>
  <si>
    <t>39 53.714</t>
  </si>
  <si>
    <t>39 53.644</t>
  </si>
  <si>
    <t>39 53.700</t>
  </si>
  <si>
    <t>39 53.492</t>
  </si>
  <si>
    <t>39 53.457</t>
  </si>
  <si>
    <t>39 53.127</t>
  </si>
  <si>
    <t>39 53.129</t>
  </si>
  <si>
    <t>39 52.899</t>
  </si>
  <si>
    <t>Ralston/Fairmont Canal Tr</t>
  </si>
  <si>
    <t>Follow Dirt Trail along Canal SE</t>
  </si>
  <si>
    <t>Back to 64th - Go E</t>
  </si>
  <si>
    <t>Eldridge St - Go N</t>
  </si>
  <si>
    <t>-105  6.337</t>
  </si>
  <si>
    <t>Hyland Standly W Junction, head E to start</t>
  </si>
  <si>
    <t>39 51.989</t>
  </si>
  <si>
    <t>-105  5.695</t>
  </si>
  <si>
    <t>Oakhurst Pk W</t>
  </si>
  <si>
    <t>Nearest Parking to track start</t>
  </si>
  <si>
    <t>Big Dry Cr Tr Middle Junction,
Go E short distance, then S</t>
  </si>
  <si>
    <t>-105 09.924</t>
  </si>
  <si>
    <t>-105 10.468</t>
  </si>
  <si>
    <t>-105 10.487</t>
  </si>
  <si>
    <t>-105 11.051</t>
  </si>
  <si>
    <t>-105 11.239</t>
  </si>
  <si>
    <t>-105 11.176</t>
  </si>
  <si>
    <t>-105 11.395</t>
  </si>
  <si>
    <t>39 54.781</t>
  </si>
  <si>
    <t>39 54.384</t>
  </si>
  <si>
    <t>39 53.961</t>
  </si>
  <si>
    <t>39 53.817</t>
  </si>
  <si>
    <t>39 53.588</t>
  </si>
  <si>
    <t>39 53.491</t>
  </si>
  <si>
    <t>39 53.340</t>
  </si>
  <si>
    <t>39 53.107</t>
  </si>
  <si>
    <t>123rd Ave - Dirt Trail over dam</t>
  </si>
  <si>
    <t>FCN120</t>
  </si>
  <si>
    <t>-104 58.987</t>
  </si>
  <si>
    <t>120 Tr Start</t>
  </si>
  <si>
    <t>120th between Grant &amp; Pennsylvania</t>
  </si>
  <si>
    <t>39 54,704</t>
  </si>
  <si>
    <t>-104 59.166</t>
  </si>
  <si>
    <t>FCN-br</t>
  </si>
  <si>
    <t>39 54.571</t>
  </si>
  <si>
    <t>-104 59.196</t>
  </si>
  <si>
    <t>39 54.481</t>
  </si>
  <si>
    <t>-104 59.055</t>
  </si>
  <si>
    <t>-104 50.793</t>
  </si>
  <si>
    <t>96 &amp; Peoria</t>
  </si>
  <si>
    <t>Access to Peoria St, RMA gate</t>
  </si>
  <si>
    <t>APT96c</t>
  </si>
  <si>
    <t>39 55.915</t>
  </si>
  <si>
    <t>B-LF</t>
  </si>
  <si>
    <t>B-LJR</t>
  </si>
  <si>
    <t>B-LMR</t>
  </si>
  <si>
    <t>B-LY</t>
  </si>
  <si>
    <t>B-MB</t>
  </si>
  <si>
    <t>B-MJP</t>
  </si>
  <si>
    <t>B-MV</t>
  </si>
  <si>
    <t>B-NL</t>
  </si>
  <si>
    <t>E Pavillion</t>
  </si>
  <si>
    <t>L2Liep</t>
  </si>
  <si>
    <t>L2Lipib</t>
  </si>
  <si>
    <t>39 55.274</t>
  </si>
  <si>
    <t>-105 06.600</t>
  </si>
  <si>
    <t>Interlocken PB</t>
  </si>
  <si>
    <t>Interlocken Blvd &amp; Parkway - head E</t>
  </si>
  <si>
    <t>L2L128w</t>
  </si>
  <si>
    <t>39 54.963</t>
  </si>
  <si>
    <t>-105 06.306</t>
  </si>
  <si>
    <t>BIF Tr 128 W</t>
  </si>
  <si>
    <t>BIF Tr 128th Ave E junction</t>
  </si>
  <si>
    <t>L2L128e</t>
  </si>
  <si>
    <t>L2Ljaa</t>
  </si>
  <si>
    <t>39 54.535</t>
  </si>
  <si>
    <t>-105 05.798</t>
  </si>
  <si>
    <t>Jeffco Airport Ave - go E</t>
  </si>
  <si>
    <t>39 54.832</t>
  </si>
  <si>
    <t>Bif Tr 128 E</t>
  </si>
  <si>
    <t>Jeffco AirAve</t>
  </si>
  <si>
    <t>39 54.102</t>
  </si>
  <si>
    <t>-105 04.968</t>
  </si>
  <si>
    <t>39 46.315</t>
  </si>
  <si>
    <t>39 46.445</t>
  </si>
  <si>
    <t>39 46.464</t>
  </si>
  <si>
    <t>39 46.409</t>
  </si>
  <si>
    <t>39 46.377</t>
  </si>
  <si>
    <t>39 45.677</t>
  </si>
  <si>
    <t>39 45.553</t>
  </si>
  <si>
    <t>39 45.504</t>
  </si>
  <si>
    <t>39 45.354</t>
  </si>
  <si>
    <t>39 45.236</t>
  </si>
  <si>
    <t>39 45.182</t>
  </si>
  <si>
    <t>39 45.204</t>
  </si>
  <si>
    <t>39 45.139</t>
  </si>
  <si>
    <t>-105 14.705</t>
  </si>
  <si>
    <t>-105 14.412</t>
  </si>
  <si>
    <t>-105 14.108</t>
  </si>
  <si>
    <t>-105 13.812</t>
  </si>
  <si>
    <t>-105 13.424</t>
  </si>
  <si>
    <t>-105 13.190</t>
  </si>
  <si>
    <t>-105 13.228</t>
  </si>
  <si>
    <t>-105 13.391</t>
  </si>
  <si>
    <t>-105 10.180</t>
  </si>
  <si>
    <t>-105 08.460</t>
  </si>
  <si>
    <t>Website</t>
  </si>
  <si>
    <t>http://www.sandcreekgreenway.org/</t>
  </si>
  <si>
    <t>Doudy Draw TH</t>
  </si>
  <si>
    <t>Lake closed Nov 1 - March 15
Restroom, Fishing</t>
  </si>
  <si>
    <t>NiverNCotton</t>
  </si>
  <si>
    <t>East + 1st Park</t>
  </si>
  <si>
    <t>Tucker Gulch Prk</t>
  </si>
  <si>
    <t>End of trail, cabin ruins nearby</t>
  </si>
  <si>
    <t>Coalton Marshall Trail</t>
  </si>
  <si>
    <t>Coal Creek Trail</t>
  </si>
  <si>
    <t>River Park Lee</t>
  </si>
  <si>
    <t>Sky Wood Thorn</t>
  </si>
  <si>
    <t>BroomInFlat Trail (Share trail Westward)</t>
  </si>
  <si>
    <t>Pond</t>
  </si>
  <si>
    <t>Park, take Trail N</t>
  </si>
  <si>
    <t>Community Park, Parking Area, restrooms
Next waypoint on spur (Optional)</t>
  </si>
  <si>
    <t>BDC</t>
  </si>
  <si>
    <t>BFD</t>
  </si>
  <si>
    <t>BIF</t>
  </si>
  <si>
    <t>CC</t>
  </si>
  <si>
    <t>COA</t>
  </si>
  <si>
    <t>CTM</t>
  </si>
  <si>
    <t>EBG</t>
  </si>
  <si>
    <t>G47</t>
  </si>
  <si>
    <t>GLY</t>
  </si>
  <si>
    <t>HSL</t>
  </si>
  <si>
    <t>LDC</t>
  </si>
  <si>
    <t>NCN</t>
  </si>
  <si>
    <t>PRN</t>
  </si>
  <si>
    <t>RC</t>
  </si>
  <si>
    <t>RPL</t>
  </si>
  <si>
    <t>RKC</t>
  </si>
  <si>
    <t>SC</t>
  </si>
  <si>
    <t>SD</t>
  </si>
  <si>
    <t>SWT</t>
  </si>
  <si>
    <t>TNS</t>
  </si>
  <si>
    <t>WFC</t>
  </si>
  <si>
    <t>FCN</t>
  </si>
  <si>
    <t>Key</t>
  </si>
  <si>
    <t>Join Signal Ditch Trail</t>
  </si>
  <si>
    <t>Trails meet York St</t>
  </si>
  <si>
    <t>Collection of Trails in Northern Thornton. East-West from Holly Park (S of 112th &amp; Holly)  
Follows above ground section of Union Ditch. Continues via some residential sidwalks to the dry Eastlake
Resevoir 2, &amp; shares a short N/S section of the signal Ditch trail to 128th, then goes W passing under I25 ending at McKayBroadlands trail near Arapahoe Ridge Elementary.</t>
  </si>
  <si>
    <t>York St, Union Pacific tracks
Follow York NE (becomes Steele)</t>
  </si>
  <si>
    <t>39.55.357</t>
  </si>
  <si>
    <t>SkyWoodThorn Trail S junction</t>
  </si>
  <si>
    <t>RPL trail leaves Eastward</t>
  </si>
  <si>
    <t>RPL &amp; SD trails leave York St</t>
  </si>
  <si>
    <t>96th &amp; Zuni - Go west for easier ride</t>
  </si>
  <si>
    <t>Return from spur to trail, now resume S</t>
  </si>
  <si>
    <t>CY-rtd</t>
  </si>
  <si>
    <t>Lake2Lake</t>
  </si>
  <si>
    <r>
      <t>Big Dry Cr Tr  (</t>
    </r>
    <r>
      <rPr>
        <b/>
        <sz val="10"/>
        <rFont val="Arial"/>
        <family val="2"/>
      </rPr>
      <t>BIFbdc</t>
    </r>
    <r>
      <rPr>
        <sz val="10"/>
        <rFont val="Arial"/>
        <family val="2"/>
      </rPr>
      <t>) Near 110th &amp; Sheridan</t>
    </r>
  </si>
  <si>
    <t>BFDl2ln</t>
  </si>
  <si>
    <t>39 56.921</t>
  </si>
  <si>
    <t>L2L Tr N junction - use SH 124 Underpass</t>
  </si>
  <si>
    <t>BFDl2ls</t>
  </si>
  <si>
    <t>39 56.779</t>
  </si>
  <si>
    <t>-105 03.934</t>
  </si>
  <si>
    <t>L2L Tr S</t>
  </si>
  <si>
    <t>L2L Tr S junction - head SE out of park</t>
  </si>
  <si>
    <t>Aspen Cr Elem</t>
  </si>
  <si>
    <t>Lake 2 Lake</t>
  </si>
  <si>
    <t>BFDcep</t>
  </si>
  <si>
    <t>Mostly concretepaths, some city street</t>
  </si>
  <si>
    <t>Broomfield has a number of trail additions proposed including regional trails.</t>
  </si>
  <si>
    <t>Lake 2 Lake Trail</t>
  </si>
  <si>
    <t>Lacamora Open Space trail</t>
  </si>
  <si>
    <t>L2L</t>
  </si>
  <si>
    <t>287 Broom Long Tr</t>
  </si>
  <si>
    <t>L2Lstart</t>
  </si>
  <si>
    <t>39 56.914</t>
  </si>
  <si>
    <t>-105 03.961</t>
  </si>
  <si>
    <t>Track start</t>
  </si>
  <si>
    <t>39 56.922</t>
  </si>
  <si>
    <t>-105 03.784</t>
  </si>
  <si>
    <t>BFD Tr N</t>
  </si>
  <si>
    <t>Loop via</t>
  </si>
  <si>
    <t>Outlook Pk Tr</t>
  </si>
  <si>
    <t>Belview Station</t>
  </si>
  <si>
    <r>
      <t>Denver</t>
    </r>
    <r>
      <rPr>
        <sz val="10"/>
        <rFont val="Arial"/>
        <family val="2"/>
      </rPr>
      <t xml:space="preserve"> - 4588 S Quebec - </t>
    </r>
    <r>
      <rPr>
        <b/>
        <sz val="10"/>
        <color indexed="10"/>
        <rFont val="Arial"/>
        <family val="2"/>
      </rPr>
      <t>Light Rail</t>
    </r>
  </si>
  <si>
    <t>39.33.696</t>
  </si>
  <si>
    <t>-104 57.689</t>
  </si>
  <si>
    <t>C470 University</t>
  </si>
  <si>
    <r>
      <t>Highlands Ranch</t>
    </r>
    <r>
      <rPr>
        <sz val="10"/>
        <rFont val="Arial"/>
        <family val="2"/>
      </rPr>
      <t xml:space="preserve"> - C470 &amp; S University Park &amp; Ride</t>
    </r>
  </si>
  <si>
    <t>39 44.429</t>
  </si>
  <si>
    <t>Rpcd</t>
  </si>
  <si>
    <t>MUPS Connector</t>
  </si>
  <si>
    <t>39 52.869</t>
  </si>
  <si>
    <t>39 52.763</t>
  </si>
  <si>
    <t>39 52.796</t>
  </si>
  <si>
    <t>39 52.678</t>
  </si>
  <si>
    <t>39 52.597</t>
  </si>
  <si>
    <t>-105 03.430</t>
  </si>
  <si>
    <t>-105 03.250</t>
  </si>
  <si>
    <t>-105 03.172</t>
  </si>
  <si>
    <t>-105 02.885</t>
  </si>
  <si>
    <t>-105 02.970</t>
  </si>
  <si>
    <t>-105 02.689</t>
  </si>
  <si>
    <t>-105 02.751</t>
  </si>
  <si>
    <t>-105 02.246</t>
  </si>
  <si>
    <t>-105 02.126</t>
  </si>
  <si>
    <t>-105 01.880</t>
  </si>
  <si>
    <t>-105 01.211</t>
  </si>
  <si>
    <t>-105 00.633</t>
  </si>
  <si>
    <t>-105 00.377</t>
  </si>
  <si>
    <t>-105 00.353</t>
  </si>
  <si>
    <t>-104 59.800</t>
  </si>
  <si>
    <t>-104 59.226</t>
  </si>
  <si>
    <t>EagleView Elem</t>
  </si>
  <si>
    <t>-104 49.389</t>
  </si>
  <si>
    <t>85 Bridge St</t>
  </si>
  <si>
    <r>
      <t>Brighton</t>
    </r>
    <r>
      <rPr>
        <sz val="10"/>
        <rFont val="Arial"/>
        <family val="2"/>
      </rPr>
      <t xml:space="preserve"> - Bridge St</t>
    </r>
  </si>
  <si>
    <t>39 42.574</t>
  </si>
  <si>
    <t>-105 59.342</t>
  </si>
  <si>
    <t>Broadway Marketplace</t>
  </si>
  <si>
    <t>39 41.484</t>
  </si>
  <si>
    <t>-105 21.815</t>
  </si>
  <si>
    <t>Bergen Park</t>
  </si>
  <si>
    <r>
      <t>Evergreen</t>
    </r>
    <r>
      <rPr>
        <sz val="10"/>
        <rFont val="Arial"/>
        <family val="2"/>
      </rPr>
      <t xml:space="preserve"> - SH74 &amp; Squaw Pass Rd</t>
    </r>
  </si>
  <si>
    <t>39 37.643</t>
  </si>
  <si>
    <t>-104 54.273</t>
  </si>
  <si>
    <t>RPLsdp</t>
  </si>
  <si>
    <t>39 56.710</t>
  </si>
  <si>
    <t>-104 55.243</t>
  </si>
  <si>
    <t>Springdale Pk RR</t>
  </si>
  <si>
    <t>Springdale Park, RR</t>
  </si>
  <si>
    <t>39 56.043</t>
  </si>
  <si>
    <t>-104 53.065</t>
  </si>
  <si>
    <t>Yosemite &amp; Riverdale Rd
PRN trail ends 1 Mile N along Riverdale Rd</t>
  </si>
  <si>
    <t>RPLmrp</t>
  </si>
  <si>
    <t>39 56.294</t>
  </si>
  <si>
    <t>-104 54.918</t>
  </si>
  <si>
    <t>Marshall Res RR</t>
  </si>
  <si>
    <t>Marshal Reservoir Park, Restroom</t>
  </si>
  <si>
    <t>Mild, nothing steep at all</t>
  </si>
  <si>
    <t>Trails may also have gates that need to be closed behind you to keep livestock from straying.</t>
  </si>
  <si>
    <t>Closures</t>
  </si>
  <si>
    <t>Trail may have seasonal closures for habitat</t>
  </si>
  <si>
    <t>Riders going uphill have right of way - keep speed under control especially on corners.</t>
  </si>
  <si>
    <t>-105 04.036</t>
  </si>
  <si>
    <t>-105 04.035</t>
  </si>
  <si>
    <t>-105 04.302</t>
  </si>
  <si>
    <t>ReStart canal Trail
Adams School Park</t>
  </si>
  <si>
    <t>Stratford Lakes subdiv trail 1</t>
  </si>
  <si>
    <t>39 55.732</t>
  </si>
  <si>
    <t>-105  0.700</t>
  </si>
  <si>
    <t>-105  0.634</t>
  </si>
  <si>
    <t>-105  0.941</t>
  </si>
  <si>
    <t>-105  1.915</t>
  </si>
  <si>
    <t>-105  2.021</t>
  </si>
  <si>
    <t>-105  2.434</t>
  </si>
  <si>
    <t>-105  2.683</t>
  </si>
  <si>
    <t>-105  2.978</t>
  </si>
  <si>
    <t>-105  3.400</t>
  </si>
  <si>
    <t>-105  3.580</t>
  </si>
  <si>
    <t>-105  3.836</t>
  </si>
  <si>
    <t>-105  3.897</t>
  </si>
  <si>
    <t>-105  4.313</t>
  </si>
  <si>
    <t>-105  6.089</t>
  </si>
  <si>
    <t>39 52.302</t>
  </si>
  <si>
    <t>39 53.194</t>
  </si>
  <si>
    <t>GH-fcn</t>
  </si>
  <si>
    <t>GH-fcs</t>
  </si>
  <si>
    <t>FCNghs</t>
  </si>
  <si>
    <t>GH Tr S</t>
  </si>
  <si>
    <t>Grange Hall Trail S junction</t>
  </si>
  <si>
    <t>FCNghn</t>
  </si>
  <si>
    <t>39 54.002</t>
  </si>
  <si>
    <t>-104 59.134</t>
  </si>
  <si>
    <t>GH Tr N</t>
  </si>
  <si>
    <t>Grange Hall Trail N junction</t>
  </si>
  <si>
    <r>
      <t>Lafayette Rock Cr Open Space E Tr Head (</t>
    </r>
    <r>
      <rPr>
        <b/>
        <sz val="10"/>
        <color indexed="14"/>
        <rFont val="Arial"/>
        <family val="2"/>
      </rPr>
      <t>COAose</t>
    </r>
    <r>
      <rPr>
        <sz val="10"/>
        <rFont val="Arial"/>
        <family val="2"/>
      </rPr>
      <t>)</t>
    </r>
  </si>
  <si>
    <t>Trail Network Overview</t>
  </si>
  <si>
    <t>Trails Network Overview</t>
  </si>
  <si>
    <t>Combination of Golden Trails connecting Clear Cr Trail to C470 Trail</t>
  </si>
  <si>
    <r>
      <t>Big Dry Creek Trail near Promenade (</t>
    </r>
    <r>
      <rPr>
        <b/>
        <sz val="10"/>
        <color indexed="10"/>
        <rFont val="Arial"/>
        <family val="2"/>
      </rPr>
      <t>HSLptt</t>
    </r>
    <r>
      <rPr>
        <sz val="10"/>
        <rFont val="Arial"/>
        <family val="2"/>
      </rPr>
      <t>)</t>
    </r>
  </si>
  <si>
    <t>Track Color</t>
  </si>
  <si>
    <r>
      <t>model air park
Short cut to Ralston Cr Tr if gate is open (</t>
    </r>
    <r>
      <rPr>
        <b/>
        <sz val="10"/>
        <color indexed="10"/>
        <rFont val="Arial"/>
        <family val="2"/>
      </rPr>
      <t>RC-WT</t>
    </r>
    <r>
      <rPr>
        <sz val="10"/>
        <rFont val="Arial"/>
        <family val="2"/>
      </rPr>
      <t>)</t>
    </r>
  </si>
  <si>
    <t>Deadman Gulch Tr</t>
  </si>
  <si>
    <t>39 43.527</t>
  </si>
  <si>
    <t>-105 12.864</t>
  </si>
  <si>
    <t>Crawford Tripp R</t>
  </si>
  <si>
    <t>Trail resumes short distance S off end of next street.  Becomes Kinney Run Trail</t>
  </si>
  <si>
    <t>39 43.455</t>
  </si>
  <si>
    <t>-105 12.832</t>
  </si>
  <si>
    <t>Kinney Run Trail</t>
  </si>
  <si>
    <t>Waverly park</t>
  </si>
  <si>
    <t>Waverly Park</t>
  </si>
  <si>
    <t>39 47.302</t>
  </si>
  <si>
    <t>-104 58.390</t>
  </si>
  <si>
    <t>Burlington Ditch splits off here</t>
  </si>
  <si>
    <t>39 47.552</t>
  </si>
  <si>
    <t>-104 58.015</t>
  </si>
  <si>
    <t>-104 59.217</t>
  </si>
  <si>
    <t>Civic Center Sta</t>
  </si>
  <si>
    <t>56th &amp; Peoria - Head S on E side</t>
  </si>
  <si>
    <t>A56eot</t>
  </si>
  <si>
    <t>39 46.609</t>
  </si>
  <si>
    <t>-104 50.810</t>
  </si>
  <si>
    <t>Keep right at Discount Tire
Trail goes under US 287
End 2BL &amp; BFD Tr shares</t>
  </si>
  <si>
    <t>SBKdrs</t>
  </si>
  <si>
    <t>SBK-lw</t>
  </si>
  <si>
    <t>39 55.727</t>
  </si>
  <si>
    <t>39 48.965</t>
  </si>
  <si>
    <t>39 48.620</t>
  </si>
  <si>
    <t>39 47.724</t>
  </si>
  <si>
    <t>39 46.834</t>
  </si>
  <si>
    <t>39 46.752</t>
  </si>
  <si>
    <t>39 46.204</t>
  </si>
  <si>
    <t>39 46.196</t>
  </si>
  <si>
    <t>39 46.130</t>
  </si>
  <si>
    <t>2CR-1</t>
  </si>
  <si>
    <t>-104 48.276</t>
  </si>
  <si>
    <t>2CR-2</t>
  </si>
  <si>
    <t>39 53.178</t>
  </si>
  <si>
    <t>-104 48.077</t>
  </si>
  <si>
    <t>104E spur</t>
  </si>
  <si>
    <t>Spur to E connection to 104E trail</t>
  </si>
  <si>
    <t>Start of track N of 2nd Cr bridge</t>
  </si>
  <si>
    <t>2CR104ee</t>
  </si>
  <si>
    <t>-104 48.073</t>
  </si>
  <si>
    <t>104E E junction</t>
  </si>
  <si>
    <t>E connection of 104E trail</t>
  </si>
  <si>
    <t>2CRbmth</t>
  </si>
  <si>
    <t>39 53.282</t>
  </si>
  <si>
    <t>-104 48.080</t>
  </si>
  <si>
    <t>BuffaloMesa TH</t>
  </si>
  <si>
    <t>Trailhead on Kittredge St</t>
  </si>
  <si>
    <t>2CR-3</t>
  </si>
  <si>
    <t>39 53.387</t>
  </si>
  <si>
    <t>-104 48.279</t>
  </si>
  <si>
    <t>N Loop N</t>
  </si>
  <si>
    <t>N junction of this loop</t>
  </si>
  <si>
    <t>N Loop S</t>
  </si>
  <si>
    <t>2CR-pps</t>
  </si>
  <si>
    <t>39 53.398</t>
  </si>
  <si>
    <t>-104 48.295</t>
  </si>
  <si>
    <t>Tr ParkPoolSchool</t>
  </si>
  <si>
    <t>Trail to park, pool &amp; school</t>
  </si>
  <si>
    <t>2CRneot</t>
  </si>
  <si>
    <t>39 53.445</t>
  </si>
  <si>
    <t>-104 48.315</t>
  </si>
  <si>
    <t>N end of Trail</t>
  </si>
  <si>
    <t>Current N end of Second Cr Trail</t>
  </si>
  <si>
    <t>2CR104ew</t>
  </si>
  <si>
    <t>39 53.141</t>
  </si>
  <si>
    <t>104E W junction</t>
  </si>
  <si>
    <t>W connection to 104E trail</t>
  </si>
  <si>
    <t>2CRpln</t>
  </si>
  <si>
    <t>39 52.191</t>
  </si>
  <si>
    <t>-104 47.967</t>
  </si>
  <si>
    <t>PondLoop N</t>
  </si>
  <si>
    <t>Alt trail next to School pond</t>
  </si>
  <si>
    <t>2CRpls</t>
  </si>
  <si>
    <t>-104 47.875</t>
  </si>
  <si>
    <t>PondLoop S</t>
  </si>
  <si>
    <t>2CRlln</t>
  </si>
  <si>
    <t>39 52.685</t>
  </si>
  <si>
    <t>-104 47.717</t>
  </si>
  <si>
    <t>N Landmark Loop</t>
  </si>
  <si>
    <t>2CRlma</t>
  </si>
  <si>
    <t>-104 47.517</t>
  </si>
  <si>
    <t>Landmark Access</t>
  </si>
  <si>
    <t>Trail to Landmark Dr</t>
  </si>
  <si>
    <t>Landmark Loop N</t>
  </si>
  <si>
    <t>2CRlls</t>
  </si>
  <si>
    <t>39 52.356</t>
  </si>
  <si>
    <t>-104 47.493</t>
  </si>
  <si>
    <t>S Landmark Loop</t>
  </si>
  <si>
    <t>Landmark Loop S</t>
  </si>
  <si>
    <t>2CRapt</t>
  </si>
  <si>
    <t>Arsenal Perimeter trail EOT for now</t>
  </si>
  <si>
    <r>
      <t>Loop N of 104th (</t>
    </r>
    <r>
      <rPr>
        <b/>
        <sz val="10"/>
        <color indexed="10"/>
        <rFont val="Arial"/>
        <family val="2"/>
      </rPr>
      <t>2CR-1</t>
    </r>
    <r>
      <rPr>
        <sz val="10"/>
        <rFont val="Arial"/>
        <family val="2"/>
      </rPr>
      <t>)</t>
    </r>
  </si>
  <si>
    <r>
      <t>Arsenal Perimeter Tr (</t>
    </r>
    <r>
      <rPr>
        <b/>
        <sz val="10"/>
        <color indexed="10"/>
        <rFont val="Arial"/>
        <family val="2"/>
      </rPr>
      <t>2CRapt</t>
    </r>
    <r>
      <rPr>
        <sz val="10"/>
        <rFont val="Arial"/>
        <family val="2"/>
      </rPr>
      <t>)</t>
    </r>
  </si>
  <si>
    <t>Fd</t>
  </si>
  <si>
    <t>Packed crushers</t>
  </si>
  <si>
    <t>Eventually to become a regional trail</t>
  </si>
  <si>
    <t>104Ecrw</t>
  </si>
  <si>
    <t>Rpc</t>
  </si>
  <si>
    <t>Davidson Mesa Trail
Harper Lake Parking</t>
  </si>
  <si>
    <t>-105 04.282</t>
  </si>
  <si>
    <t>-105 05.068</t>
  </si>
  <si>
    <t>-105 04.999</t>
  </si>
  <si>
    <t>-105 06.545</t>
  </si>
  <si>
    <t>-105 06.291</t>
  </si>
  <si>
    <t>-105 06.515</t>
  </si>
  <si>
    <t>-105 06.558</t>
  </si>
  <si>
    <t>-105 07.093</t>
  </si>
  <si>
    <t>-105 06.843</t>
  </si>
  <si>
    <t>-105 07.366</t>
  </si>
  <si>
    <t>-105 08.226</t>
  </si>
  <si>
    <t>-105 08.571</t>
  </si>
  <si>
    <t>-105 08.983</t>
  </si>
  <si>
    <t>-105 09.242</t>
  </si>
  <si>
    <t>-105 09.951</t>
  </si>
  <si>
    <t>-105 09.405</t>
  </si>
  <si>
    <t>-105 09.528</t>
  </si>
  <si>
    <t>-105 09.894</t>
  </si>
  <si>
    <t>-105 09.711</t>
  </si>
  <si>
    <t>-105 08.829</t>
  </si>
  <si>
    <t>-105 08.697</t>
  </si>
  <si>
    <t>39 58.743</t>
  </si>
  <si>
    <t>39 47.820</t>
  </si>
  <si>
    <t>39 46.966</t>
  </si>
  <si>
    <t>E 104th Ave Multi-use Path</t>
  </si>
  <si>
    <t>Gold</t>
  </si>
  <si>
    <t>Washington 93</t>
  </si>
  <si>
    <t>N Table Mtn Tr</t>
  </si>
  <si>
    <t>93 + 64th</t>
  </si>
  <si>
    <t>Park Go Ne</t>
  </si>
  <si>
    <t>Canal Detour</t>
  </si>
  <si>
    <t>64th + Eldridge</t>
  </si>
  <si>
    <t>Yankee Doodle W</t>
  </si>
  <si>
    <t>Yankee Doodle Pk</t>
  </si>
  <si>
    <t>Stott Elementary</t>
  </si>
  <si>
    <t>Yankee Doodle E</t>
  </si>
  <si>
    <t>65th Pl</t>
  </si>
  <si>
    <t>Leyden Cr Tr</t>
  </si>
  <si>
    <t>72 + Simms</t>
  </si>
  <si>
    <t>Leyden Park</t>
  </si>
  <si>
    <t>Leydencreek Park</t>
  </si>
  <si>
    <t>Stratford Lakes</t>
  </si>
  <si>
    <t>Sheridan Crossin</t>
  </si>
  <si>
    <t>Front Range Cc</t>
  </si>
  <si>
    <t>Westbrook Park</t>
  </si>
  <si>
    <t>Greenway Trail</t>
  </si>
  <si>
    <t>Elake Brantner T</t>
  </si>
  <si>
    <r>
      <t>Golden</t>
    </r>
    <r>
      <rPr>
        <sz val="10"/>
        <rFont val="Arial"/>
        <family val="2"/>
      </rPr>
      <t xml:space="preserve"> - I70 &amp; Mt Vernon Canyon</t>
    </r>
  </si>
  <si>
    <t>39 32.936</t>
  </si>
  <si>
    <t>-104 59.770</t>
  </si>
  <si>
    <t>Highlands Ranch</t>
  </si>
  <si>
    <r>
      <t>Highlands Ranch</t>
    </r>
    <r>
      <rPr>
        <sz val="10"/>
        <rFont val="Arial"/>
        <family val="2"/>
      </rPr>
      <t xml:space="preserve"> - Highlands Ranch Pkwy &amp; Ridgeline</t>
    </r>
  </si>
  <si>
    <t>39 34.858</t>
  </si>
  <si>
    <t>-105  8.232</t>
  </si>
  <si>
    <t>KenCaryl 470</t>
  </si>
  <si>
    <r>
      <t>Littleton</t>
    </r>
    <r>
      <rPr>
        <sz val="10"/>
        <rFont val="Arial"/>
        <family val="2"/>
      </rPr>
      <t xml:space="preserve"> - Ken Caryl @ Shaffer Pkwy</t>
    </r>
  </si>
  <si>
    <t>Broadway 70th</t>
  </si>
  <si>
    <t>Airport Blvd 56th Ave Trail</t>
  </si>
  <si>
    <t>A56</t>
  </si>
  <si>
    <t>Trail follows Airport Blvd from Highline Canal N to 40th Ave then W to Chambers. Then follows powerline on W side of Chambers N to 56th. Covers Highline Lateral Tr before doing 56th &amp; Peoria St</t>
  </si>
  <si>
    <t>Anderson Park, Parking</t>
  </si>
  <si>
    <t>Wheatridge Rec Center
go W on 40th</t>
  </si>
  <si>
    <t>Water Treatment Plant</t>
  </si>
  <si>
    <t>Covers Flatirons Vista trails with spur to Greenbelt Plateau Trailhead</t>
  </si>
  <si>
    <t>53rd &amp; Highline Lat Tr
Go W around Parkfield Lake</t>
  </si>
  <si>
    <t>A56sch</t>
  </si>
  <si>
    <t>39 47.498</t>
  </si>
  <si>
    <t>-104 48.346</t>
  </si>
  <si>
    <t>Unknown School</t>
  </si>
  <si>
    <t>A56ass</t>
  </si>
  <si>
    <t>39 47.575</t>
  </si>
  <si>
    <t>-104 48.252</t>
  </si>
  <si>
    <t>Colfax, Trail is just W of overpass</t>
  </si>
  <si>
    <t>Traffic Circle go NW on W side
Nice Indian on horse statue</t>
  </si>
  <si>
    <t>39 44.507</t>
  </si>
  <si>
    <t>-105 12.046</t>
  </si>
  <si>
    <t>39 44.755</t>
  </si>
  <si>
    <t>-105 12.542</t>
  </si>
  <si>
    <t>NB R Ford - SB joins</t>
  </si>
  <si>
    <t>NB use bike lane on Ford
SB rejoins trail here</t>
  </si>
  <si>
    <t>G47fjs</t>
  </si>
  <si>
    <t>G47fjn</t>
  </si>
  <si>
    <t>39 45.304</t>
  </si>
  <si>
    <t>-105 13.062</t>
  </si>
  <si>
    <t>SB R Jackson - NB joins</t>
  </si>
  <si>
    <t>SB jog right to Jackson
NB rejoins trail here</t>
  </si>
  <si>
    <t>CC GLY Tr W</t>
  </si>
  <si>
    <t>Construction blocks US 6 Trail to S
backtrack - not in route</t>
  </si>
  <si>
    <r>
      <t xml:space="preserve">Agricultural Ditch starts at </t>
    </r>
    <r>
      <rPr>
        <b/>
        <sz val="10"/>
        <color indexed="48"/>
        <rFont val="Arial"/>
        <family val="2"/>
      </rPr>
      <t>G47cce</t>
    </r>
    <r>
      <rPr>
        <sz val="10"/>
        <rFont val="Arial"/>
        <family val="2"/>
      </rPr>
      <t/>
    </r>
  </si>
  <si>
    <t>GLYct</t>
  </si>
  <si>
    <r>
      <t>Junction Chessman Tr &amp; SH 93 Tr (</t>
    </r>
    <r>
      <rPr>
        <b/>
        <sz val="10"/>
        <color indexed="14"/>
        <rFont val="Arial"/>
        <family val="2"/>
      </rPr>
      <t>GLYct</t>
    </r>
    <r>
      <rPr>
        <sz val="10"/>
        <rFont val="Arial"/>
        <family val="2"/>
      </rPr>
      <t>)</t>
    </r>
  </si>
  <si>
    <t>GLYtgn</t>
  </si>
  <si>
    <t>39 46.336</t>
  </si>
  <si>
    <t>-105 14.116</t>
  </si>
  <si>
    <t>TuckerGulch N</t>
  </si>
  <si>
    <t>N end of Tucker Gulch Tr</t>
  </si>
  <si>
    <t>GLY-dw</t>
  </si>
  <si>
    <t>39 46.265</t>
  </si>
  <si>
    <t>Drinking - Dogs 2</t>
  </si>
  <si>
    <t>Drinking Water</t>
  </si>
  <si>
    <r>
      <t xml:space="preserve">Fountain with dog use </t>
    </r>
    <r>
      <rPr>
        <b/>
        <sz val="10"/>
        <color indexed="12"/>
        <rFont val="Arial"/>
        <family val="2"/>
      </rPr>
      <t>Not in route</t>
    </r>
  </si>
  <si>
    <t>Cressman Tr</t>
  </si>
  <si>
    <t>GLYcp</t>
  </si>
  <si>
    <t>Cressman Gulch Park</t>
  </si>
  <si>
    <t>Bridge over US 93 - spur trail S</t>
  </si>
  <si>
    <t>NormanPerry Park</t>
  </si>
  <si>
    <t>GLYg47w</t>
  </si>
  <si>
    <t>CC G47 Tr W</t>
  </si>
  <si>
    <t>G47 &amp; CC Trails W junction</t>
  </si>
  <si>
    <t>39 45.183</t>
  </si>
  <si>
    <t>-105 14.099</t>
  </si>
  <si>
    <t>GLY Tr W</t>
  </si>
  <si>
    <t>CC-glyw</t>
  </si>
  <si>
    <t>CC-rce</t>
  </si>
  <si>
    <r>
      <t xml:space="preserve">Wanamaker Ditch &amp; Croke canal cross E of </t>
    </r>
    <r>
      <rPr>
        <b/>
        <sz val="10"/>
        <color indexed="11"/>
        <rFont val="Arial"/>
        <family val="2"/>
      </rPr>
      <t xml:space="preserve">CC-58e
</t>
    </r>
    <r>
      <rPr>
        <sz val="10"/>
        <rFont val="Arial"/>
        <family val="2"/>
      </rPr>
      <t xml:space="preserve">Lower Clear Cr &amp; Colorado Agricultural Canal near </t>
    </r>
    <r>
      <rPr>
        <b/>
        <sz val="10"/>
        <color indexed="11"/>
        <rFont val="Arial"/>
        <family val="2"/>
      </rPr>
      <t>CC-tlp</t>
    </r>
  </si>
  <si>
    <r>
      <t xml:space="preserve">Follows Church Ditch between </t>
    </r>
    <r>
      <rPr>
        <b/>
        <sz val="10"/>
        <color indexed="11"/>
        <rFont val="Arial"/>
        <family val="2"/>
      </rPr>
      <t>CC-58e</t>
    </r>
    <r>
      <rPr>
        <sz val="10"/>
        <rFont val="Arial"/>
        <family val="2"/>
      </rPr>
      <t xml:space="preserve"> &amp; </t>
    </r>
    <r>
      <rPr>
        <b/>
        <sz val="10"/>
        <color indexed="11"/>
        <rFont val="Arial"/>
        <family val="2"/>
      </rPr>
      <t>CC-tgt</t>
    </r>
    <r>
      <rPr>
        <sz val="10"/>
        <rFont val="Arial"/>
        <family val="2"/>
      </rPr>
      <t xml:space="preserve">
Farmers canal splits from Clear Cr E of </t>
    </r>
    <r>
      <rPr>
        <b/>
        <sz val="10"/>
        <color indexed="11"/>
        <rFont val="Arial"/>
        <family val="2"/>
      </rPr>
      <t>CC-g47e</t>
    </r>
  </si>
  <si>
    <t>Trail is now connected from Platte River to foothills!</t>
  </si>
  <si>
    <t>HSLaft</t>
  </si>
  <si>
    <t>Armed Forces Tribute Garden
104th Tr</t>
  </si>
  <si>
    <t>AF Tribute</t>
  </si>
  <si>
    <t>39 53.234</t>
  </si>
  <si>
    <t>-105  3.844</t>
  </si>
  <si>
    <t>BIF-rf</t>
  </si>
  <si>
    <t>BIF-1</t>
  </si>
  <si>
    <t>BIF-2</t>
  </si>
  <si>
    <t>BIF-3</t>
  </si>
  <si>
    <t>SWT Tr access</t>
  </si>
  <si>
    <t>SkyWoodThorn Trail - E via N side MUP</t>
  </si>
  <si>
    <t>MKBswt-a</t>
  </si>
  <si>
    <t>39 56.783</t>
  </si>
  <si>
    <t>-105  0.852</t>
  </si>
  <si>
    <t>39 57.067</t>
  </si>
  <si>
    <t>-104 56.827</t>
  </si>
  <si>
    <t>Union Pacific / German Ditch Tr</t>
  </si>
  <si>
    <t>SDupg</t>
  </si>
  <si>
    <t>HOH Tr</t>
  </si>
  <si>
    <t>PLH-nt</t>
  </si>
  <si>
    <t>39 58.938</t>
  </si>
  <si>
    <t>-105  9.718</t>
  </si>
  <si>
    <t>Follow Tr N</t>
  </si>
  <si>
    <t>Leave Lake path &amp; head N</t>
  </si>
  <si>
    <t>PLHsbr</t>
  </si>
  <si>
    <t>39 59.218</t>
  </si>
  <si>
    <t>S Boulder Rd</t>
  </si>
  <si>
    <t>-105  5.686</t>
  </si>
  <si>
    <t>-105  6.095</t>
  </si>
  <si>
    <t>-105  5.910</t>
  </si>
  <si>
    <t>-105  5.474</t>
  </si>
  <si>
    <t>-105  5.469</t>
  </si>
  <si>
    <t>-105  4.980</t>
  </si>
  <si>
    <t>-105  5.030</t>
  </si>
  <si>
    <t>-105  3.791</t>
  </si>
  <si>
    <t>-105  3.681</t>
  </si>
  <si>
    <t>-105  3.452</t>
  </si>
  <si>
    <t>-105  3.434</t>
  </si>
  <si>
    <t>-105  3.561</t>
  </si>
  <si>
    <t>-105  3.726</t>
  </si>
  <si>
    <t>-105  3.835</t>
  </si>
  <si>
    <t>WadsPky Go N</t>
  </si>
  <si>
    <t>Wadsworth Pkwy, follow trail N</t>
  </si>
  <si>
    <t>Section W of Independence can be muddy, use Independence to bypass if it is.
Broke up Farmers Highline Canal Trail to simplify trail routing &amp; simplicity.</t>
  </si>
  <si>
    <t>Trail creates loop off Big Dry Cr trail, followwing Hyland Cr Trail. Then follows Farmers Canal trail to Standley Lake, then S to Niver Canal Trail, following it E to 92nd &amp; Wadsworth Pkwy then N to end.</t>
  </si>
  <si>
    <t>BDC Loop</t>
  </si>
  <si>
    <t>Harper Lake</t>
  </si>
  <si>
    <t>-105  9.891</t>
  </si>
  <si>
    <t>39 58.314</t>
  </si>
  <si>
    <t>-105 10.949</t>
  </si>
  <si>
    <t>Underpass</t>
  </si>
  <si>
    <t>130 Holly</t>
  </si>
  <si>
    <t>Parkvillage Pool</t>
  </si>
  <si>
    <t>Tarver Elementry</t>
  </si>
  <si>
    <t>Leave 136 N</t>
  </si>
  <si>
    <t>Via Ne End</t>
  </si>
  <si>
    <t>Blocked Underp 1</t>
  </si>
  <si>
    <t>112 Washingon</t>
  </si>
  <si>
    <t>Bridge Over I25</t>
  </si>
  <si>
    <t>Ted Hulstrom Ele</t>
  </si>
  <si>
    <t>Subdiv Trails</t>
  </si>
  <si>
    <t>104 + Riverdale</t>
  </si>
  <si>
    <t>110 + Holly</t>
  </si>
  <si>
    <t>Skywoodthorn Nw</t>
  </si>
  <si>
    <t>Skywoodthorn S</t>
  </si>
  <si>
    <t>Ev Tennis Courts</t>
  </si>
  <si>
    <t>Eastlake Shores</t>
  </si>
  <si>
    <t>Lake Village Prk</t>
  </si>
  <si>
    <t>Bridge Summer Cr</t>
  </si>
  <si>
    <t>Parking Ward Rd near Casey RV</t>
  </si>
  <si>
    <t>Coors Grain Elevator, Parking</t>
  </si>
  <si>
    <t>Ralston Canal Trail via Easley Rd</t>
  </si>
  <si>
    <t>Callahan Open Space Tr
Highline Lateral Ditch Tr
Warembourg Pond Tr</t>
  </si>
  <si>
    <t>CC-rct</t>
  </si>
  <si>
    <t>CC-ss</t>
  </si>
  <si>
    <t>CC-jp</t>
  </si>
  <si>
    <t>CC-aps</t>
  </si>
  <si>
    <t>CC-apk</t>
  </si>
  <si>
    <t>CC-lp</t>
  </si>
  <si>
    <t>CC-wrr</t>
  </si>
  <si>
    <t>CC-wtp</t>
  </si>
  <si>
    <t>39 51.330</t>
  </si>
  <si>
    <t>39 51.315</t>
  </si>
  <si>
    <t>39 50.847</t>
  </si>
  <si>
    <t>39 52.256</t>
  </si>
  <si>
    <t>-105 02.978</t>
  </si>
  <si>
    <t>-105  9.360</t>
  </si>
  <si>
    <t>LEW Tr Mid Go N</t>
  </si>
  <si>
    <t>PLHlen</t>
  </si>
  <si>
    <t>39 58.907</t>
  </si>
  <si>
    <t>-105  9.374</t>
  </si>
  <si>
    <t>LEW Tr N Go W</t>
  </si>
  <si>
    <t>PLH-hl</t>
  </si>
  <si>
    <t>PLH-te</t>
  </si>
  <si>
    <t>39 58.796</t>
  </si>
  <si>
    <t>-105  9.607</t>
  </si>
  <si>
    <t>Sort Tr E</t>
  </si>
  <si>
    <t>Short Trail to East</t>
  </si>
  <si>
    <t>PLHdmt</t>
  </si>
  <si>
    <t>DavidsonMesa Tr</t>
  </si>
  <si>
    <t>Geologic fossil trail</t>
  </si>
  <si>
    <t>BroomInFlat Tr</t>
  </si>
  <si>
    <t>39 55.463</t>
  </si>
  <si>
    <t>39 56.228</t>
  </si>
  <si>
    <t xml:space="preserve"> -104 59.327</t>
  </si>
  <si>
    <t>SkyWoodThorn Trail, Bridge @ I25</t>
  </si>
  <si>
    <t>39 56.019</t>
  </si>
  <si>
    <t>-104 59.823</t>
  </si>
  <si>
    <t>Huron Underpass</t>
  </si>
  <si>
    <t>Huron &amp; 130th Underpass</t>
  </si>
  <si>
    <r>
      <t>Coal Cr Tr in Dutch Cr Park (</t>
    </r>
    <r>
      <rPr>
        <b/>
        <sz val="10"/>
        <color indexed="21"/>
        <rFont val="Arial"/>
        <family val="2"/>
      </rPr>
      <t>GRRcoa</t>
    </r>
    <r>
      <rPr>
        <sz val="10"/>
        <rFont val="Arial"/>
        <family val="2"/>
      </rPr>
      <t>)</t>
    </r>
  </si>
  <si>
    <r>
      <t>Powerline Tr in Callahan OS (</t>
    </r>
    <r>
      <rPr>
        <b/>
        <sz val="10"/>
        <color indexed="21"/>
        <rFont val="Arial"/>
        <family val="2"/>
      </rPr>
      <t>GRRplh</t>
    </r>
    <r>
      <rPr>
        <sz val="10"/>
        <rFont val="Arial"/>
        <family val="2"/>
      </rPr>
      <t>)</t>
    </r>
  </si>
  <si>
    <t>EBG Tr E
N Haven Tr N end - Go S</t>
  </si>
  <si>
    <t>39 54.889</t>
  </si>
  <si>
    <t>-104 56.019</t>
  </si>
  <si>
    <t>TNSrpln</t>
  </si>
  <si>
    <t>TNSrpls</t>
  </si>
  <si>
    <t>RPL Tr S</t>
  </si>
  <si>
    <t>Cross Bridge
Go E on Brantner Gulch Tr</t>
  </si>
  <si>
    <t>EBG Tr W Go E</t>
  </si>
  <si>
    <t>TNSswts</t>
  </si>
  <si>
    <t>TNSswtw</t>
  </si>
  <si>
    <t>TNSswte</t>
  </si>
  <si>
    <t>SWT Tr W go S</t>
  </si>
  <si>
    <t>SWT Tr E go W</t>
  </si>
  <si>
    <t>TNSghn</t>
  </si>
  <si>
    <t>GH Tr N Go SE</t>
  </si>
  <si>
    <t>Grange Hall Park share Tr SE</t>
  </si>
  <si>
    <t>TNSghs</t>
  </si>
  <si>
    <t>GH Tr S go E</t>
  </si>
  <si>
    <t>-104 55.714</t>
  </si>
  <si>
    <t>Holly St Go N</t>
  </si>
  <si>
    <t>Narrow Tr N</t>
  </si>
  <si>
    <t>112 Glencoe Pk</t>
  </si>
  <si>
    <t>TNS EOT</t>
  </si>
  <si>
    <t>TNS Tr start</t>
  </si>
  <si>
    <t>TNS Trail in Holly Park</t>
  </si>
  <si>
    <r>
      <t>Holly Park 111th &amp; Holly (</t>
    </r>
    <r>
      <rPr>
        <b/>
        <sz val="10"/>
        <color indexed="14"/>
        <rFont val="Arial"/>
        <family val="2"/>
      </rPr>
      <t>SWTtnss</t>
    </r>
    <r>
      <rPr>
        <sz val="10"/>
        <rFont val="Arial"/>
        <family val="2"/>
      </rPr>
      <t>)</t>
    </r>
  </si>
  <si>
    <r>
      <t>Denver</t>
    </r>
    <r>
      <rPr>
        <sz val="10"/>
        <rFont val="Arial"/>
        <family val="2"/>
      </rPr>
      <t xml:space="preserve"> - Colfax &amp; Broadway - </t>
    </r>
    <r>
      <rPr>
        <b/>
        <sz val="10"/>
        <color indexed="10"/>
        <rFont val="Arial"/>
        <family val="2"/>
      </rPr>
      <t>RTD Hub</t>
    </r>
  </si>
  <si>
    <t>RTD-CCC</t>
  </si>
  <si>
    <t>CoalCr 72/93</t>
  </si>
  <si>
    <t>About 138th &amp; Lowell</t>
  </si>
  <si>
    <t>Broadlands Lane</t>
  </si>
  <si>
    <t xml:space="preserve">Big Dry Cr Tr Middle Junction, keep W
</t>
  </si>
  <si>
    <t>WM-bdcm</t>
  </si>
  <si>
    <t>39 52.654</t>
  </si>
  <si>
    <t>-105  7.120</t>
  </si>
  <si>
    <t>104 Tr</t>
  </si>
  <si>
    <t>104th Ave Tr just E of trailhead</t>
  </si>
  <si>
    <t>Bridge over ditch, Head W</t>
  </si>
  <si>
    <t>EOT PHL Tr</t>
  </si>
  <si>
    <t>Callahan OS</t>
  </si>
  <si>
    <t>BDC Tr</t>
  </si>
  <si>
    <t>104 Ave Underpass</t>
  </si>
  <si>
    <t>Canal AboveGround</t>
  </si>
  <si>
    <t>Access To 98</t>
  </si>
  <si>
    <t>BDC Tr W EOT</t>
  </si>
  <si>
    <t>BDC Tr S</t>
  </si>
  <si>
    <t>92 + WadsPkwy Go S</t>
  </si>
  <si>
    <t>CC Tr</t>
  </si>
  <si>
    <t>LouisvilleEW Tr 2nd junction end share</t>
  </si>
  <si>
    <t>PLHlrc</t>
  </si>
  <si>
    <t>-105  9.412</t>
  </si>
  <si>
    <t>PLHhlt</t>
  </si>
  <si>
    <t>39 58.544</t>
  </si>
  <si>
    <t>-105  9.503</t>
  </si>
  <si>
    <t>Tr 2 Harper Lake</t>
  </si>
  <si>
    <t>39 59.390</t>
  </si>
  <si>
    <t>-105  9.377</t>
  </si>
  <si>
    <t>PLH-lr</t>
  </si>
  <si>
    <t>Louisville Res</t>
  </si>
  <si>
    <t>Louisville Res Head E into Callahan OS</t>
  </si>
  <si>
    <t>PLHgrr</t>
  </si>
  <si>
    <t>GRR Tr Go S</t>
  </si>
  <si>
    <t>Goodhue RR Trail Go S
Along Goodhue Ditch</t>
  </si>
  <si>
    <t>Type</t>
  </si>
  <si>
    <t>Rating</t>
  </si>
  <si>
    <t>Elevation Statistics</t>
  </si>
  <si>
    <t>Drainage</t>
  </si>
  <si>
    <t>Surfaces</t>
  </si>
  <si>
    <r>
      <t>Very narrow in Cotton Cr trail section.  (</t>
    </r>
    <r>
      <rPr>
        <sz val="10"/>
        <color indexed="10"/>
        <rFont val="Arial"/>
        <family val="2"/>
      </rPr>
      <t>Please watch your speed</t>
    </r>
    <r>
      <rPr>
        <sz val="10"/>
        <rFont val="Arial"/>
        <family val="2"/>
      </rPr>
      <t>)
Can bypass steep up/down on Pecos N of 96th by staying on 96th to Federal, then N to track.</t>
    </r>
  </si>
  <si>
    <t>Notes</t>
  </si>
  <si>
    <t>Indigo</t>
  </si>
  <si>
    <t>Regional Drainage</t>
  </si>
  <si>
    <t>Dark Green</t>
  </si>
  <si>
    <r>
      <t>Rock Creek Trail on S 88 (</t>
    </r>
    <r>
      <rPr>
        <b/>
        <sz val="10"/>
        <color indexed="17"/>
        <rFont val="Arial"/>
        <family val="2"/>
      </rPr>
      <t>PLMrkc</t>
    </r>
    <r>
      <rPr>
        <sz val="10"/>
        <rFont val="Arial"/>
        <family val="2"/>
      </rPr>
      <t>)</t>
    </r>
  </si>
  <si>
    <r>
      <t>Louisville Reservoir (</t>
    </r>
    <r>
      <rPr>
        <b/>
        <sz val="10"/>
        <color indexed="17"/>
        <rFont val="Arial"/>
        <family val="2"/>
      </rPr>
      <t>PLHeot</t>
    </r>
    <r>
      <rPr>
        <sz val="10"/>
        <rFont val="Arial"/>
        <family val="2"/>
      </rPr>
      <t>)</t>
    </r>
  </si>
  <si>
    <t>39 52.437</t>
  </si>
  <si>
    <t>39 52.440</t>
  </si>
  <si>
    <t>39 52.536</t>
  </si>
  <si>
    <t>39 52.547</t>
  </si>
  <si>
    <t>39 52.789</t>
  </si>
  <si>
    <t>39 52.854</t>
  </si>
  <si>
    <t>-104 56.965</t>
  </si>
  <si>
    <t>-104 58.182</t>
  </si>
  <si>
    <t>-104 58.651</t>
  </si>
  <si>
    <t>-104 58.545</t>
  </si>
  <si>
    <t>-104 58.383</t>
  </si>
  <si>
    <t>-104 58.369</t>
  </si>
  <si>
    <t>-104 58.134</t>
  </si>
  <si>
    <t>-104 57.6630</t>
  </si>
  <si>
    <t>-104 57.530</t>
  </si>
  <si>
    <t>-104 57.391</t>
  </si>
  <si>
    <t>-104 57.077'</t>
  </si>
  <si>
    <t>-104 56.462</t>
  </si>
  <si>
    <t>-104 56.787</t>
  </si>
  <si>
    <t>-104 56.697</t>
  </si>
  <si>
    <t>-104 56.902</t>
  </si>
  <si>
    <t>-104 57.145</t>
  </si>
  <si>
    <t>EOT @ River Park Lee trail - backtrack</t>
  </si>
  <si>
    <t>39 54.836</t>
  </si>
  <si>
    <t>Mostly Concrete bike path</t>
  </si>
  <si>
    <t>Easy, almost flat</t>
  </si>
  <si>
    <t>Platte River trail near Clear Cr</t>
  </si>
  <si>
    <t xml:space="preserve"> -104 56.852'</t>
  </si>
  <si>
    <t>RC Boat pond</t>
  </si>
  <si>
    <t>RC boat pond on Trail,
east of Platte, and North</t>
  </si>
  <si>
    <t>ElakeBrantner</t>
  </si>
  <si>
    <t>Eastlake Brantner Gulch Trail</t>
  </si>
  <si>
    <t>Follows Brantner Gulch Trail downstream with initial loop around Eastlake Resevoir 3</t>
  </si>
  <si>
    <t>39 58.837</t>
  </si>
  <si>
    <t>-105  5.901</t>
  </si>
  <si>
    <t>-105  5.463</t>
  </si>
  <si>
    <t>-105  4.753</t>
  </si>
  <si>
    <t>-105  4.317</t>
  </si>
  <si>
    <t>-105  6.282</t>
  </si>
  <si>
    <t>-105  6.801</t>
  </si>
  <si>
    <t>-105  6.902</t>
  </si>
  <si>
    <t>-105  8.003</t>
  </si>
  <si>
    <t>-105  8.421</t>
  </si>
  <si>
    <t>-105  8.540</t>
  </si>
  <si>
    <t>-105  9.901</t>
  </si>
  <si>
    <t>-105  9.962</t>
  </si>
  <si>
    <t>Follows Goodhue Ditch, parallels BNSF tracks and part of Callahan Open space</t>
  </si>
  <si>
    <t>PRNnsp</t>
  </si>
  <si>
    <t>PRN-bd</t>
  </si>
  <si>
    <t>PRN-64</t>
  </si>
  <si>
    <t>PRNsct</t>
  </si>
  <si>
    <t>Open Space Trail starts Westward</t>
  </si>
  <si>
    <t>Golden Loop, Highway 93 &amp; trails ending at Leyden Park</t>
  </si>
  <si>
    <t>Golden to Leyden Trail</t>
  </si>
  <si>
    <t>Average, steep section on Union St section</t>
  </si>
  <si>
    <t>shares</t>
  </si>
  <si>
    <t>Highway 93 &amp; Pine Ridge Dr</t>
  </si>
  <si>
    <t>Norman D Perry Park
Mesa Dr &amp; Ford St</t>
  </si>
  <si>
    <t>Clear Cr Trail junction - share tr</t>
  </si>
  <si>
    <t>Start Shoulder use - be careful</t>
  </si>
  <si>
    <t>CBWwfc</t>
  </si>
  <si>
    <t>ColoBlvd</t>
  </si>
  <si>
    <t>SWTcbw</t>
  </si>
  <si>
    <t>39 54.467</t>
  </si>
  <si>
    <t>-104 56.406</t>
  </si>
  <si>
    <t>CBW Tr</t>
  </si>
  <si>
    <t>Colo Blvd Welby Tr</t>
  </si>
  <si>
    <t>Colo Blvd Welby</t>
  </si>
  <si>
    <t>Colo Blvd Welby MUP</t>
  </si>
  <si>
    <t>Colorado Blvd Welby MUP</t>
  </si>
  <si>
    <t>Welby MUPS</t>
  </si>
  <si>
    <t>CBW - Colorado Blvd Welby</t>
  </si>
  <si>
    <t>VBW - Van Bibber W</t>
  </si>
  <si>
    <t>CBW + Com Pk Trs</t>
  </si>
  <si>
    <t>CBW Tr NCommunity Park Trail N end</t>
  </si>
  <si>
    <t>CBW+Thornton Pky E</t>
  </si>
  <si>
    <t>CBW Tr + Thornton Pkwy, trail jogs W</t>
  </si>
  <si>
    <t>Van Bibber W Trail</t>
  </si>
  <si>
    <t>104cbw</t>
  </si>
  <si>
    <t>CBW Tr - Colorado</t>
  </si>
  <si>
    <t>GHcbw</t>
  </si>
  <si>
    <t>39 53.637</t>
  </si>
  <si>
    <t>-104 56.371</t>
  </si>
  <si>
    <t>Colo Blvd Welby MUP connecgtion</t>
  </si>
  <si>
    <t>Colo Blvd Welby MUPs</t>
  </si>
  <si>
    <t>PRNcbw</t>
  </si>
  <si>
    <t>39 51.409</t>
  </si>
  <si>
    <t>-104 56.305</t>
  </si>
  <si>
    <t>Colo Blvd Welby MUP connection</t>
  </si>
  <si>
    <t>Colo Blvd Welby Mups</t>
  </si>
  <si>
    <t>Track #</t>
  </si>
  <si>
    <t>GLYvbwe</t>
  </si>
  <si>
    <t>VBW Tr E</t>
  </si>
  <si>
    <t>Van Bibber W Tr connection</t>
  </si>
  <si>
    <t>GLYvbww</t>
  </si>
  <si>
    <t>VBW Tr W 93-58</t>
  </si>
  <si>
    <t>Van Bibber W Tr - 93 &amp; 58th</t>
  </si>
  <si>
    <t>RCvbwn</t>
  </si>
  <si>
    <t>VBW Tr N</t>
  </si>
  <si>
    <t>Van Bibber W Tr connection
Arvada Open Space Trail</t>
  </si>
  <si>
    <t>39 49.261</t>
  </si>
  <si>
    <t>-105 11.917</t>
  </si>
  <si>
    <t>VBW Tr M go N</t>
  </si>
  <si>
    <t>End short share of VBW Tr Go N</t>
  </si>
  <si>
    <t>RCvbws</t>
  </si>
  <si>
    <t>39 48.434</t>
  </si>
  <si>
    <t>-105 12.489</t>
  </si>
  <si>
    <t>VBW Tr S</t>
  </si>
  <si>
    <t>S Junction of VBW Tr</t>
  </si>
  <si>
    <t>RCvbwm</t>
  </si>
  <si>
    <t>LEW track starts here</t>
  </si>
  <si>
    <t>LEWwfp</t>
  </si>
  <si>
    <t>McCaslin underpass</t>
  </si>
  <si>
    <t>Superior Town Hall
Folow St to first S bound St, then W</t>
  </si>
  <si>
    <t>Singletree Trailhead, Parking</t>
  </si>
  <si>
    <t>Trail ends, follow dirt road W</t>
  </si>
  <si>
    <t>Mild, no prolonged steep sections</t>
  </si>
  <si>
    <t>Mostly concrete path, some street &amp; dirt</t>
  </si>
  <si>
    <t>EB Raines Park 118 &amp; Grant</t>
  </si>
  <si>
    <t>E of I25 Underpass</t>
  </si>
  <si>
    <t>Trail split - Take hard right</t>
  </si>
  <si>
    <t>Civic Center Prk</t>
  </si>
  <si>
    <t>Canyon Pt  Pk Rr</t>
  </si>
  <si>
    <t>Bridge Over 93</t>
  </si>
  <si>
    <t>Alt Tr End</t>
  </si>
  <si>
    <t>Alt Tr Start</t>
  </si>
  <si>
    <t>Oak Park W</t>
  </si>
  <si>
    <t>Oak Park E</t>
  </si>
  <si>
    <t>Gold Strike Park</t>
  </si>
  <si>
    <t>Memorial park</t>
  </si>
  <si>
    <t>RC-gly1</t>
  </si>
  <si>
    <t>RC-gly2</t>
  </si>
  <si>
    <t>RC-gly3</t>
  </si>
  <si>
    <t>Danny Kendrick W</t>
  </si>
  <si>
    <t>Danny Kendrick E</t>
  </si>
  <si>
    <t>Union St Tr</t>
  </si>
  <si>
    <t>RC-gly4</t>
  </si>
  <si>
    <t>Eldridge St Tr</t>
  </si>
  <si>
    <t>GLY Tr 64th Ave</t>
  </si>
  <si>
    <t>GoldenLeyden trail at 64th</t>
  </si>
  <si>
    <t>270 turn left</t>
  </si>
  <si>
    <t>CC Tr W 44th</t>
  </si>
  <si>
    <t>EBG Tr</t>
  </si>
  <si>
    <t>TNS Tr S</t>
  </si>
  <si>
    <t>Thornton NS Tr S junction - share N</t>
  </si>
  <si>
    <t>RPLlldw</t>
  </si>
  <si>
    <t>Lee Lateral Tr W</t>
  </si>
  <si>
    <t>York St Park - Lee Lateral Ditch Tr W end</t>
  </si>
  <si>
    <t>RPLtnsn</t>
  </si>
  <si>
    <t>RPLtnss</t>
  </si>
  <si>
    <t>TNS Tr N</t>
  </si>
  <si>
    <t>End TNS share - start Park Village Tr W</t>
  </si>
  <si>
    <t>Cross own trail - continue on Lee Lateral Tr NE</t>
  </si>
  <si>
    <t>Via resume Tr</t>
  </si>
  <si>
    <t>Via - Cottonwood Lakes S of 135</t>
  </si>
  <si>
    <t>Trail restarts on N side</t>
  </si>
  <si>
    <t>PLHabp</t>
  </si>
  <si>
    <t>39 59.406</t>
  </si>
  <si>
    <t>-105  9.610</t>
  </si>
  <si>
    <t>Annette Brand RR</t>
  </si>
  <si>
    <t>Annette Brand Park - Restrooms</t>
  </si>
  <si>
    <t>PLHeot</t>
  </si>
  <si>
    <t>EOT PLH</t>
  </si>
  <si>
    <t>End of trail, Louisville Res</t>
  </si>
  <si>
    <t>Davidson Ditch Trail
Goodhue Ditch Trail
Callahan Open Space Trail</t>
  </si>
  <si>
    <t>287 BroomLong Trail</t>
  </si>
  <si>
    <t>US 287 access both sides
287BroomLong trail</t>
  </si>
  <si>
    <t>GRR</t>
  </si>
  <si>
    <t>PLH</t>
  </si>
  <si>
    <t>LEW</t>
  </si>
  <si>
    <t>MKBbf4</t>
  </si>
  <si>
    <t>MKBsad</t>
  </si>
  <si>
    <t>MKBmmd</t>
  </si>
  <si>
    <t>MKB-ad</t>
  </si>
  <si>
    <t>MKBbf6</t>
  </si>
  <si>
    <t>MKBbf7</t>
  </si>
  <si>
    <t>MKBbf8</t>
  </si>
  <si>
    <t>MKBbf9</t>
  </si>
  <si>
    <t>MKB-bc</t>
  </si>
  <si>
    <t>MKB-me</t>
  </si>
  <si>
    <t>MKBmpc</t>
  </si>
  <si>
    <t>MKBprt</t>
  </si>
  <si>
    <t>MKB-e</t>
  </si>
  <si>
    <t>MKB-tn</t>
  </si>
  <si>
    <t>MKBbfl</t>
  </si>
  <si>
    <t>MKBare</t>
  </si>
  <si>
    <t>MKB-2a</t>
  </si>
  <si>
    <t>MKB-2b</t>
  </si>
  <si>
    <t>MKBcre</t>
  </si>
  <si>
    <t>MKBbf3</t>
  </si>
  <si>
    <t>MKBbf5</t>
  </si>
  <si>
    <t>MKB-ml</t>
  </si>
  <si>
    <t>MKBbds</t>
  </si>
  <si>
    <t>NCNprn</t>
  </si>
  <si>
    <t>NCNrtp</t>
  </si>
  <si>
    <t>NCNnvm</t>
  </si>
  <si>
    <t>NCNrte</t>
  </si>
  <si>
    <t>NCNrtw</t>
  </si>
  <si>
    <t>NCNnvo</t>
  </si>
  <si>
    <t>NCNpp</t>
  </si>
  <si>
    <t>NCN-1</t>
  </si>
  <si>
    <t>NCNrp</t>
  </si>
  <si>
    <t>NCNeqt</t>
  </si>
  <si>
    <t>NCN100</t>
  </si>
  <si>
    <t>NCN-98</t>
  </si>
  <si>
    <t>NCNnps</t>
  </si>
  <si>
    <t>Oakhurst Park East</t>
  </si>
  <si>
    <t>Ralston Canal Trail</t>
  </si>
  <si>
    <t>-105 16.429</t>
  </si>
  <si>
    <t>Div Rd N</t>
  </si>
  <si>
    <t>39 44.589</t>
  </si>
  <si>
    <t>-105 13.276</t>
  </si>
  <si>
    <t>Triceratops Tr</t>
  </si>
  <si>
    <t>-105 03.254</t>
  </si>
  <si>
    <t>-105 03.423</t>
  </si>
  <si>
    <t>Goodhue Ditch RR Trail</t>
  </si>
  <si>
    <t>a</t>
  </si>
  <si>
    <t>c</t>
  </si>
  <si>
    <t>Asphalt</t>
  </si>
  <si>
    <t>Concrete</t>
  </si>
  <si>
    <t>Asphalt surface</t>
  </si>
  <si>
    <t>Concrete surface</t>
  </si>
  <si>
    <t>Dirt sections not too rough/rocky or steep - Suspension not required.</t>
  </si>
  <si>
    <t>City of Cuernovaca Park Rockmont Dr
Follow trail SW to Confluence Park</t>
  </si>
  <si>
    <t>Trail Head</t>
  </si>
  <si>
    <t>Fitness Center</t>
  </si>
  <si>
    <t>128th Ave Trailhead junction</t>
  </si>
  <si>
    <t>Waypoint Type</t>
  </si>
  <si>
    <t>Latitude</t>
  </si>
  <si>
    <t>Longitude</t>
  </si>
  <si>
    <t>Track Length (miles)</t>
  </si>
  <si>
    <t>Also Known As</t>
  </si>
  <si>
    <t>Thornton North/South trails</t>
  </si>
  <si>
    <t>Broomfield Trail</t>
  </si>
  <si>
    <t>287 tween 21 22</t>
  </si>
  <si>
    <r>
      <t>Longmont</t>
    </r>
    <r>
      <rPr>
        <sz val="10"/>
        <rFont val="Arial"/>
        <family val="2"/>
      </rPr>
      <t xml:space="preserve"> - 119 S of 119</t>
    </r>
  </si>
  <si>
    <t>39 53.094</t>
  </si>
  <si>
    <t>-104 50.587</t>
  </si>
  <si>
    <t>Z</t>
  </si>
  <si>
    <r>
      <t>Longmont -</t>
    </r>
    <r>
      <rPr>
        <sz val="10"/>
        <rFont val="Arial"/>
        <family val="2"/>
      </rPr>
      <t xml:space="preserve"> 2175 Main - W side</t>
    </r>
  </si>
  <si>
    <r>
      <t>Denver</t>
    </r>
    <r>
      <rPr>
        <sz val="10"/>
        <rFont val="Arial"/>
        <family val="2"/>
      </rPr>
      <t xml:space="preserve"> - 5135 E Yale - Just NW of I25 &amp; Yale - </t>
    </r>
    <r>
      <rPr>
        <b/>
        <sz val="10"/>
        <color indexed="10"/>
        <rFont val="Arial"/>
        <family val="2"/>
      </rPr>
      <t>Light Rail</t>
    </r>
  </si>
  <si>
    <t>Follows 104th Ave From E470 to the OBrian canal</t>
  </si>
  <si>
    <t>104E2cre</t>
  </si>
  <si>
    <t>39 53.159</t>
  </si>
  <si>
    <t>-104 48.056</t>
  </si>
  <si>
    <t>2CR Tr E</t>
  </si>
  <si>
    <t>E junction of Second Cr Tr</t>
  </si>
  <si>
    <t>104Ee470</t>
  </si>
  <si>
    <t>39 53.145</t>
  </si>
  <si>
    <t>-104 45.852</t>
  </si>
  <si>
    <t>E end of Tr</t>
  </si>
  <si>
    <t>Just W of E 470 on N side</t>
  </si>
  <si>
    <t>104E-ld</t>
  </si>
  <si>
    <t>-104 47.406</t>
  </si>
  <si>
    <t>LMD MUP</t>
  </si>
  <si>
    <t>Landmark Dr multi-use path</t>
  </si>
  <si>
    <t>112 Main S on E</t>
  </si>
  <si>
    <t>L2Lhsl</t>
  </si>
  <si>
    <t>39 53.444</t>
  </si>
  <si>
    <t>-105 03.774</t>
  </si>
  <si>
    <t>HSL Tr - EOT</t>
  </si>
  <si>
    <t>End Of Trail - HylandStandley Tr</t>
  </si>
  <si>
    <t>Lake to Lake trail with extension to Hyland Standley trail at the Promenade</t>
  </si>
  <si>
    <t>Starts at NE end of Lake to Lake Tr</t>
  </si>
  <si>
    <t>BIFwmw</t>
  </si>
  <si>
    <t>39 55.458</t>
  </si>
  <si>
    <t>-105 06.236</t>
  </si>
  <si>
    <t>BIF Tr W Midwy W</t>
  </si>
  <si>
    <t>MUPS / Connecting</t>
  </si>
  <si>
    <t>MUPS / Coverage</t>
  </si>
  <si>
    <r>
      <t>120th just E of tracks @ SkyWoodThorn trail extension  (</t>
    </r>
    <r>
      <rPr>
        <b/>
        <sz val="10"/>
        <color indexed="57"/>
        <rFont val="Arial"/>
        <family val="2"/>
      </rPr>
      <t>WFCswt</t>
    </r>
    <r>
      <rPr>
        <sz val="10"/>
        <rFont val="Arial"/>
        <family val="2"/>
      </rPr>
      <t>)</t>
    </r>
  </si>
  <si>
    <r>
      <t>112th W of envirotest, loop end (</t>
    </r>
    <r>
      <rPr>
        <b/>
        <sz val="10"/>
        <color indexed="57"/>
        <rFont val="Arial"/>
        <family val="2"/>
      </rPr>
      <t>WFC112</t>
    </r>
    <r>
      <rPr>
        <sz val="10"/>
        <rFont val="Arial"/>
        <family val="2"/>
      </rPr>
      <t>)</t>
    </r>
  </si>
  <si>
    <t>Ascent</t>
  </si>
  <si>
    <t>Mild - No steep/prolonged hills</t>
  </si>
  <si>
    <t>Mixture of concrete, packed gravel. Dirt track and some street.</t>
  </si>
  <si>
    <t>ElevationStatistics</t>
  </si>
  <si>
    <t>MUPS / Drainage</t>
  </si>
  <si>
    <t>MUPS / Connector</t>
  </si>
  <si>
    <t>Can skip canal trail section by staying on 64th
Union St Trail is steep, use jog in track to Ralston Trail, then East to bypass hill.</t>
  </si>
  <si>
    <t>Surface</t>
  </si>
  <si>
    <t>-105  5.360</t>
  </si>
  <si>
    <t>B-MOR</t>
  </si>
  <si>
    <t>DU Station I25</t>
  </si>
  <si>
    <t>Ward Rd I70</t>
  </si>
  <si>
    <t>-105 04.303'</t>
  </si>
  <si>
    <t>-105 04.581</t>
  </si>
  <si>
    <t>-105 04.490</t>
  </si>
  <si>
    <t>-105 03.712</t>
  </si>
  <si>
    <t>-105 03.400</t>
  </si>
  <si>
    <t>39 49.833</t>
  </si>
  <si>
    <t>39 49.680</t>
  </si>
  <si>
    <t>39 49.556</t>
  </si>
  <si>
    <t>39 49.226</t>
  </si>
  <si>
    <t>39 49.141</t>
  </si>
  <si>
    <t>39 48.762</t>
  </si>
  <si>
    <t>39 47.850</t>
  </si>
  <si>
    <t>39 47.833</t>
  </si>
  <si>
    <t>39 47.195</t>
  </si>
  <si>
    <t>39 47.111</t>
  </si>
  <si>
    <t>39 47.016</t>
  </si>
  <si>
    <t>39 46.605</t>
  </si>
  <si>
    <t>39 46.471</t>
  </si>
  <si>
    <t>39 46.485</t>
  </si>
  <si>
    <t>Via 100 Federal</t>
  </si>
  <si>
    <t>98th + Federal</t>
  </si>
  <si>
    <t>Squires Park +tr</t>
  </si>
  <si>
    <t>N Park Pool</t>
  </si>
  <si>
    <t>Windsor Park</t>
  </si>
  <si>
    <t>Westminster / Mower Res / Walnut Cr Trails</t>
  </si>
  <si>
    <t>Nearest Parking</t>
  </si>
  <si>
    <t>39 48.835</t>
  </si>
  <si>
    <t>Niagara 120</t>
  </si>
  <si>
    <t>PRN136</t>
  </si>
  <si>
    <t>39 56.598</t>
  </si>
  <si>
    <t>-104 52.267</t>
  </si>
  <si>
    <t>136 + Riverdale</t>
  </si>
  <si>
    <t>-105 06.367</t>
  </si>
  <si>
    <t>DAV Ball Park, Parking</t>
  </si>
  <si>
    <t>McCaslin Underps</t>
  </si>
  <si>
    <t>Coal Creek Trail
Follow Aspen W to Bella Visa Dr
Then Trail N</t>
  </si>
  <si>
    <t>LEW Trail W</t>
  </si>
  <si>
    <t>Follow Shoulder N on Rooney Road to Colfax Ave.  Limited parking here.</t>
  </si>
  <si>
    <t>Via - Broadlands &amp; Lowell,  Go S</t>
  </si>
  <si>
    <t>Community Center / Bruner Resevoir</t>
  </si>
  <si>
    <t>39 53.868</t>
  </si>
  <si>
    <t>39 54.270</t>
  </si>
  <si>
    <t>39 54.590</t>
  </si>
  <si>
    <t>39 54.596</t>
  </si>
  <si>
    <t>39 54.747</t>
  </si>
  <si>
    <t>39 54.724</t>
  </si>
  <si>
    <t>Follows Ralston Cr from Clear Cr confluence near Sheridan to Arvada Resevoir, Then open space trail to Fairmont Canal trail to N Table Mtn.  Extension returns trail to Clear Creek.</t>
  </si>
  <si>
    <t>Concrete to Fairmont Trail then Dirt to Easley Rd. &amp; some streets near 64th &amp; Ralston</t>
  </si>
  <si>
    <t>128 Emerson</t>
  </si>
  <si>
    <t>128 Grant</t>
  </si>
  <si>
    <t>Wyco Dr Tr N End</t>
  </si>
  <si>
    <t>Tr S Of 104</t>
  </si>
  <si>
    <t>102 Steele</t>
  </si>
  <si>
    <t>G47tct</t>
  </si>
  <si>
    <t>G47jmc</t>
  </si>
  <si>
    <t>G47dgt</t>
  </si>
  <si>
    <t>G47ctr</t>
  </si>
  <si>
    <t>G47krt</t>
  </si>
  <si>
    <t>G47atp</t>
  </si>
  <si>
    <t>G47-ap</t>
  </si>
  <si>
    <t>104th Ave on S side of underpass</t>
  </si>
  <si>
    <t>Farmers Canal NE trail junction</t>
  </si>
  <si>
    <t>CC-dav</t>
  </si>
  <si>
    <t>DAV Ball Park</t>
  </si>
  <si>
    <t>G47 Tr W</t>
  </si>
  <si>
    <t>CC-g47w</t>
  </si>
  <si>
    <t>CC-g47e</t>
  </si>
  <si>
    <t>39 45.462</t>
  </si>
  <si>
    <t>-105 13.184</t>
  </si>
  <si>
    <t>G47 Tr E</t>
  </si>
  <si>
    <t>G47 Tr shares Westward</t>
  </si>
  <si>
    <t>PRN Tr Confluence</t>
  </si>
  <si>
    <t>Confluence - Track Starts</t>
  </si>
  <si>
    <t>RC Tr</t>
  </si>
  <si>
    <t>Anderson Skate</t>
  </si>
  <si>
    <t>Civic Cntr Pk</t>
  </si>
  <si>
    <t>EOT Clear Cr Tr</t>
  </si>
  <si>
    <t>Tucker Gulch TH</t>
  </si>
  <si>
    <t>EBGtnse</t>
  </si>
  <si>
    <t>Northhaven Tr</t>
  </si>
  <si>
    <t>EBGtnsw</t>
  </si>
  <si>
    <t>TNS Tr W</t>
  </si>
  <si>
    <t>TNS Tr E</t>
  </si>
  <si>
    <t>Thornton NS trail N bound over Bridge</t>
  </si>
  <si>
    <t>Shadowridge MS</t>
  </si>
  <si>
    <t>RPL Tr</t>
  </si>
  <si>
    <t>-104 57.265</t>
  </si>
  <si>
    <t>-104 57.351</t>
  </si>
  <si>
    <t>-104 57.418</t>
  </si>
  <si>
    <t>-104 57.905</t>
  </si>
  <si>
    <t>-104 58.043</t>
  </si>
  <si>
    <t>-104 58.072</t>
  </si>
  <si>
    <t>39 54,584</t>
  </si>
  <si>
    <t>-194 59.254</t>
  </si>
  <si>
    <t>44th + Easley Rd</t>
  </si>
  <si>
    <t>Cuernavaca Park</t>
  </si>
  <si>
    <t>Denver Skate Park</t>
  </si>
  <si>
    <t>-105 04.008</t>
  </si>
  <si>
    <t>-105 03.910</t>
  </si>
  <si>
    <t>-105 02.223</t>
  </si>
  <si>
    <t>-105 00.940</t>
  </si>
  <si>
    <t>Brainard Dr</t>
  </si>
  <si>
    <t>Efi Park N Ride</t>
  </si>
  <si>
    <t>Bif Follow 2 Rtd</t>
  </si>
  <si>
    <t>Via Pond</t>
  </si>
  <si>
    <t>Via Park</t>
  </si>
  <si>
    <t>Park Trails</t>
  </si>
  <si>
    <t>Via Indiana Eldc</t>
  </si>
  <si>
    <t>End Of Loop</t>
  </si>
  <si>
    <t>39 55.244</t>
  </si>
  <si>
    <t>School</t>
  </si>
  <si>
    <t>Altitude</t>
  </si>
  <si>
    <t>Parking Area</t>
  </si>
  <si>
    <t>Waypoint</t>
  </si>
  <si>
    <t>Car</t>
  </si>
  <si>
    <t xml:space="preserve">Follows Sand Creek Drainage upstream from Platte confluence to end near E Colfax </t>
  </si>
  <si>
    <t>-105 12.732</t>
  </si>
  <si>
    <t>-105 11.385</t>
  </si>
  <si>
    <t>-105 11.449</t>
  </si>
  <si>
    <t>-105 11.396</t>
  </si>
  <si>
    <t>-105 12.037</t>
  </si>
  <si>
    <t>39 55.715</t>
  </si>
  <si>
    <t>39 55.912</t>
  </si>
  <si>
    <t>39 55.984</t>
  </si>
  <si>
    <t>39 56.311</t>
  </si>
  <si>
    <t>39 56.419</t>
  </si>
  <si>
    <t>39 56.286</t>
  </si>
  <si>
    <t>39 56.454</t>
  </si>
  <si>
    <t>39 56.388</t>
  </si>
  <si>
    <t>39 56.199</t>
  </si>
  <si>
    <t>39 56.828</t>
  </si>
  <si>
    <t>39 56.684</t>
  </si>
  <si>
    <t>-104 55.273</t>
  </si>
  <si>
    <t>-104 55.931</t>
  </si>
  <si>
    <t>-104 54.764</t>
  </si>
  <si>
    <t>via ext</t>
  </si>
  <si>
    <t>Thorncreek</t>
  </si>
  <si>
    <t>39 56.037</t>
  </si>
  <si>
    <t>-105  0.380</t>
  </si>
  <si>
    <t>Arapahoe Ridge Elementary End Loop</t>
  </si>
  <si>
    <t>144th Ave &amp; Lowell Blvd</t>
  </si>
  <si>
    <t>136th Ave &amp; Lowell Blvd</t>
  </si>
  <si>
    <t>136th Ave &amp; Broadlands Dr</t>
  </si>
  <si>
    <t>US 287</t>
  </si>
  <si>
    <t>Eastlake Brantner Gulch Trail shares short seg</t>
  </si>
  <si>
    <t>EagleView Elementary</t>
  </si>
  <si>
    <t>Leave 136th N&amp;E into Subdivision</t>
  </si>
  <si>
    <t>NE end of subdiv trails</t>
  </si>
  <si>
    <t>Blocked underpass to Horizon High</t>
  </si>
  <si>
    <t>Ascent
(feet)</t>
  </si>
  <si>
    <t>Grade
(avg)</t>
  </si>
  <si>
    <t>Westmoor Dr near 108th  Underpass dead ends, go S on Westmoor, E on 108</t>
  </si>
  <si>
    <t>39 53.546</t>
  </si>
  <si>
    <t>-105  6.466</t>
  </si>
  <si>
    <t>108 &amp; Johnson</t>
  </si>
  <si>
    <t>Trail restarts just S of 108th &amp; Johnson</t>
  </si>
  <si>
    <t>39 53.278</t>
  </si>
  <si>
    <t>-105  5.803</t>
  </si>
  <si>
    <t>SE End Walnut Cr</t>
  </si>
  <si>
    <t>-105  9.888</t>
  </si>
  <si>
    <t>GoodhueRR</t>
  </si>
  <si>
    <t>Goodhue Ditch, Callahan Open Space Trails</t>
  </si>
  <si>
    <t>WM-cho</t>
  </si>
  <si>
    <t>WM-sbr</t>
  </si>
  <si>
    <t>WM-srp</t>
  </si>
  <si>
    <t>39.56.939</t>
  </si>
  <si>
    <t>128th</t>
  </si>
  <si>
    <t>128yrr</t>
  </si>
  <si>
    <t>39 55.828</t>
  </si>
  <si>
    <t>-104 53.204</t>
  </si>
  <si>
    <r>
      <t>Wheat Ridge</t>
    </r>
    <r>
      <rPr>
        <sz val="10"/>
        <rFont val="Arial"/>
        <family val="2"/>
      </rPr>
      <t xml:space="preserve"> - I70 &amp; Ward Rd (NW)</t>
    </r>
  </si>
  <si>
    <t>104 &amp; 2</t>
  </si>
  <si>
    <r>
      <t>Commerce City</t>
    </r>
    <r>
      <rPr>
        <sz val="10"/>
        <rFont val="Arial"/>
        <family val="2"/>
      </rPr>
      <t xml:space="preserve"> - 104th &amp; Revere St</t>
    </r>
  </si>
  <si>
    <t>40  6 113</t>
  </si>
  <si>
    <t>-105 10.611</t>
  </si>
  <si>
    <t>Niwot 119</t>
  </si>
  <si>
    <r>
      <t>Longmont</t>
    </r>
    <r>
      <rPr>
        <sz val="10"/>
        <rFont val="Arial"/>
        <family val="2"/>
      </rPr>
      <t xml:space="preserve"> - Niwot Rd &amp; 119</t>
    </r>
  </si>
  <si>
    <t>40  6.126</t>
  </si>
  <si>
    <t>Niwot 287</t>
  </si>
  <si>
    <r>
      <t>Longmont</t>
    </r>
    <r>
      <rPr>
        <sz val="10"/>
        <rFont val="Arial"/>
        <family val="2"/>
      </rPr>
      <t xml:space="preserve"> - Niwot Rd &amp; US 287</t>
    </r>
  </si>
  <si>
    <t>RTD Park &amp; Rides</t>
  </si>
  <si>
    <t>Denver / Front Range Regional Transportation District Park &amp; Ride locations</t>
  </si>
  <si>
    <t>Last Modified</t>
  </si>
  <si>
    <t>Big Dry Cr Trail W Junction, end share</t>
  </si>
  <si>
    <t>39 52.670</t>
  </si>
  <si>
    <t>StandlyL Reg Pk</t>
  </si>
  <si>
    <t>Standley Lake Regional Park</t>
  </si>
  <si>
    <t>39 52.502</t>
  </si>
  <si>
    <t>Standly Boat Rmp</t>
  </si>
  <si>
    <t>Boat Ramp</t>
  </si>
  <si>
    <t>Standley Lake Boat Ramp</t>
  </si>
  <si>
    <t>-105  7.295</t>
  </si>
  <si>
    <t>39 53.287</t>
  </si>
  <si>
    <t>-105  7.753</t>
  </si>
  <si>
    <t>Colo Hills OS</t>
  </si>
  <si>
    <t>39 54.627</t>
  </si>
  <si>
    <t>39 54.616</t>
  </si>
  <si>
    <t>39 54.580</t>
  </si>
  <si>
    <t>39 54.259</t>
  </si>
  <si>
    <t>39 54.338</t>
  </si>
  <si>
    <t>39 54.029</t>
  </si>
  <si>
    <t>39 54.223</t>
  </si>
  <si>
    <t>39 54.145</t>
  </si>
  <si>
    <t>39 53.851</t>
  </si>
  <si>
    <t>-104 55.410</t>
  </si>
  <si>
    <t>-104 55.307</t>
  </si>
  <si>
    <t>-104 54.923</t>
  </si>
  <si>
    <t>-104 55.008</t>
  </si>
  <si>
    <t>-104 54.767</t>
  </si>
  <si>
    <t>-104 54.883</t>
  </si>
  <si>
    <t>RSG2</t>
  </si>
  <si>
    <t>39 55.725</t>
  </si>
  <si>
    <t>-104 17.549</t>
  </si>
  <si>
    <t>RSG3</t>
  </si>
  <si>
    <t>39 55 410</t>
  </si>
  <si>
    <t>-104 17.559</t>
  </si>
  <si>
    <t>RSGloop</t>
  </si>
  <si>
    <t>39 55.603</t>
  </si>
  <si>
    <t>-104 17.694</t>
  </si>
  <si>
    <t>Loop</t>
  </si>
  <si>
    <t>RSGLoop</t>
  </si>
  <si>
    <t>NE entrance to dam 3 nature area</t>
  </si>
  <si>
    <t>Bridge to Summer Cr Subdivision</t>
  </si>
  <si>
    <t>RSGcrags</t>
  </si>
  <si>
    <t>39 55.637</t>
  </si>
  <si>
    <t>-104 17.696</t>
  </si>
  <si>
    <t>Crags Ruins</t>
  </si>
  <si>
    <t>Ruins of Crags Hotel 1908 - 1912
Had funicular inclined railway from below</t>
  </si>
  <si>
    <t>Track/Route goes CCW</t>
  </si>
  <si>
    <t>RSGspur</t>
  </si>
  <si>
    <t>39 55.645</t>
  </si>
  <si>
    <t>-104 17.885</t>
  </si>
  <si>
    <t>Overlook Spur</t>
  </si>
  <si>
    <t>Spur to hotel ruins</t>
  </si>
  <si>
    <t>Short spur to continental divide overlook</t>
  </si>
  <si>
    <t>RSGcdo</t>
  </si>
  <si>
    <t>39 55.677</t>
  </si>
  <si>
    <t>-104 17.883</t>
  </si>
  <si>
    <t>Divide Overlook</t>
  </si>
  <si>
    <t>View of Continental Divide</t>
  </si>
  <si>
    <t>RSGtrain</t>
  </si>
  <si>
    <t>39 55.275</t>
  </si>
  <si>
    <t>-104 17.630</t>
  </si>
  <si>
    <t>Via Train</t>
  </si>
  <si>
    <t>Hyland Creek and Farmers, NiverCr Canal trails</t>
  </si>
  <si>
    <t>39 54.129</t>
  </si>
  <si>
    <t>39 54.339</t>
  </si>
  <si>
    <t>39 54.829</t>
  </si>
  <si>
    <t>39 56.227</t>
  </si>
  <si>
    <t>-104 56.230</t>
  </si>
  <si>
    <t>-104 55.982</t>
  </si>
  <si>
    <t>Pirates Park - proceed by S of school</t>
  </si>
  <si>
    <t>LEWlms</t>
  </si>
  <si>
    <t>39 59.027</t>
  </si>
  <si>
    <t>-105  7.937</t>
  </si>
  <si>
    <t>Lville middle</t>
  </si>
  <si>
    <t>Louisville Middle School</t>
  </si>
  <si>
    <t>LEW9bl</t>
  </si>
  <si>
    <t>39 59.021</t>
  </si>
  <si>
    <t>-105  7.668</t>
  </si>
  <si>
    <t>9BL Tr</t>
  </si>
  <si>
    <t>96BroomLong Trail</t>
  </si>
  <si>
    <t>LEWkcg</t>
  </si>
  <si>
    <t>39 59.029</t>
  </si>
  <si>
    <t>-105  7.578</t>
  </si>
  <si>
    <t>KerrGarden</t>
  </si>
  <si>
    <t>LEWsbs</t>
  </si>
  <si>
    <t>-105  7.129</t>
  </si>
  <si>
    <t>SBoulder Spur</t>
  </si>
  <si>
    <t>Spur to S Boulder Rd</t>
  </si>
  <si>
    <t>Kerr Community Garden, porta-potty
Four mine sites before next waypoint</t>
  </si>
  <si>
    <t>LEWsbr</t>
  </si>
  <si>
    <t>SBoulder Rd</t>
  </si>
  <si>
    <t>S Boulder Rd - (Not in Route)</t>
  </si>
  <si>
    <t>LEWcoae</t>
  </si>
  <si>
    <t>39 58.737</t>
  </si>
  <si>
    <t>-105  6.797</t>
  </si>
  <si>
    <t>CoalCr Tr E</t>
  </si>
  <si>
    <t>EOT Coal Cr Trail</t>
  </si>
  <si>
    <t>CoalCr Tr W</t>
  </si>
  <si>
    <t>LEWcoaw</t>
  </si>
  <si>
    <r>
      <t>Coal Cr Trail (</t>
    </r>
    <r>
      <rPr>
        <b/>
        <sz val="10"/>
        <color indexed="10"/>
        <rFont val="Arial"/>
        <family val="2"/>
      </rPr>
      <t>LEWcoae</t>
    </r>
    <r>
      <rPr>
        <sz val="10"/>
        <rFont val="Arial"/>
        <family val="2"/>
      </rPr>
      <t>)</t>
    </r>
  </si>
  <si>
    <r>
      <t>Coal Creek Trail (</t>
    </r>
    <r>
      <rPr>
        <b/>
        <sz val="10"/>
        <color indexed="10"/>
        <rFont val="Arial"/>
        <family val="2"/>
      </rPr>
      <t>LEWcoaw</t>
    </r>
    <r>
      <rPr>
        <sz val="10"/>
        <rFont val="Arial"/>
        <family val="2"/>
      </rPr>
      <t>)</t>
    </r>
  </si>
  <si>
    <t>-105 09.889</t>
  </si>
  <si>
    <t>39 51.954</t>
  </si>
  <si>
    <t>-105 14.406</t>
  </si>
  <si>
    <t>93 + 72</t>
  </si>
  <si>
    <t>93 &amp; 72, park N ride</t>
  </si>
  <si>
    <t>39 50.057</t>
  </si>
  <si>
    <t>-105 13.726</t>
  </si>
  <si>
    <t>Also GoldenLeyden Trail - Vanover Park</t>
  </si>
  <si>
    <t>Coal Cr Golf Course</t>
  </si>
  <si>
    <t>Coalton &amp; Mashall Mesa Loop</t>
  </si>
  <si>
    <t>DM</t>
  </si>
  <si>
    <t>Medium - gravel, rocks &amp; hill move this off easy rating</t>
  </si>
  <si>
    <t>Powerline &amp; Harper lake area Trails</t>
  </si>
  <si>
    <t>Louisvile EW Trail</t>
  </si>
  <si>
    <t>Powerline Harper Trail</t>
  </si>
  <si>
    <t>39 58.713</t>
  </si>
  <si>
    <t>Grange Hall Tr,  Cherry Park Tr,  Briar Ridge Tr,  NorthHaven Tr</t>
  </si>
  <si>
    <t>Golden Open Space Tr,
Church Ditch Tr</t>
  </si>
  <si>
    <t>Walnut Creek Tr (NW portion),
Colorado Hills Open Space,
Standley Spillway, Ketner Reservoir</t>
  </si>
  <si>
    <t>Stapleton Development W gate
Open sunrise-sunset</t>
  </si>
  <si>
    <t>SC-ntw</t>
  </si>
  <si>
    <t>39 45.382</t>
  </si>
  <si>
    <t>-104 50.753</t>
  </si>
  <si>
    <t>SWT Tr</t>
  </si>
  <si>
    <t>120th Irma</t>
  </si>
  <si>
    <t>End of track log</t>
  </si>
  <si>
    <t>104wfe</t>
  </si>
  <si>
    <t>104wfw</t>
  </si>
  <si>
    <t>-104 56.690</t>
  </si>
  <si>
    <t>WycoFoxCCP Tr crosses @ Fox Run Pkwy</t>
  </si>
  <si>
    <t>Code</t>
  </si>
  <si>
    <t>Bike</t>
  </si>
  <si>
    <t>Long Note / Comment</t>
  </si>
  <si>
    <t>Racks</t>
  </si>
  <si>
    <t>Lockers</t>
  </si>
  <si>
    <t>40 12.243</t>
  </si>
  <si>
    <t>-104 58.917</t>
  </si>
  <si>
    <t>I25 &amp; 66 Longmont</t>
  </si>
  <si>
    <r>
      <t>Longmont</t>
    </r>
    <r>
      <rPr>
        <sz val="10"/>
        <rFont val="Arial"/>
        <family val="2"/>
      </rPr>
      <t xml:space="preserve"> - SW corner - small</t>
    </r>
  </si>
  <si>
    <t>RTD-104W</t>
  </si>
  <si>
    <t>-104 58.677</t>
  </si>
  <si>
    <t>104th &amp; Washington</t>
  </si>
  <si>
    <r>
      <t>Thornton</t>
    </r>
    <r>
      <rPr>
        <sz val="10"/>
        <rFont val="Arial"/>
        <family val="2"/>
      </rPr>
      <t xml:space="preserve"> - Shares shopping center parking</t>
    </r>
  </si>
  <si>
    <t>39 45.538</t>
  </si>
  <si>
    <t>-104 58.418</t>
  </si>
  <si>
    <t>30th &amp; Downing</t>
  </si>
  <si>
    <r>
      <t>Denver</t>
    </r>
    <r>
      <rPr>
        <sz val="10"/>
        <rFont val="Arial"/>
        <family val="2"/>
      </rPr>
      <t xml:space="preserve"> - 30th &amp; Downing - </t>
    </r>
    <r>
      <rPr>
        <b/>
        <sz val="10"/>
        <color indexed="10"/>
        <rFont val="Arial"/>
        <family val="2"/>
      </rPr>
      <t>Light Rail</t>
    </r>
  </si>
  <si>
    <t>RTD-AB</t>
  </si>
  <si>
    <t>39 46.198</t>
  </si>
  <si>
    <t>-104 47.198</t>
  </si>
  <si>
    <t>Airport Blvd - 40th</t>
  </si>
  <si>
    <r>
      <t>Aurora</t>
    </r>
    <r>
      <rPr>
        <sz val="10"/>
        <rFont val="Arial"/>
        <family val="2"/>
      </rPr>
      <t xml:space="preserve"> - Salida S of 40th E of Airport Blvd</t>
    </r>
  </si>
  <si>
    <t>39 42.708</t>
  </si>
  <si>
    <t>-104 51.831</t>
  </si>
  <si>
    <t>Alameda &amp; Havana</t>
  </si>
  <si>
    <r>
      <t>Aurora</t>
    </r>
    <r>
      <rPr>
        <sz val="10"/>
        <rFont val="Arial"/>
        <family val="2"/>
      </rPr>
      <t xml:space="preserve"> - 200 S Havana</t>
    </r>
  </si>
  <si>
    <t>39 32.452</t>
  </si>
  <si>
    <t>-105 17.893</t>
  </si>
  <si>
    <t>Aspen Park</t>
  </si>
  <si>
    <r>
      <t>Conifer</t>
    </r>
    <r>
      <rPr>
        <sz val="10"/>
        <rFont val="Arial"/>
        <family val="2"/>
      </rPr>
      <t xml:space="preserve"> - 26137 Conifer Rd</t>
    </r>
  </si>
  <si>
    <t>39 42.528</t>
  </si>
  <si>
    <t>-104 59.570</t>
  </si>
  <si>
    <t>Alameda Sta</t>
  </si>
  <si>
    <r>
      <t>Denver</t>
    </r>
    <r>
      <rPr>
        <sz val="10"/>
        <rFont val="Arial"/>
        <family val="2"/>
      </rPr>
      <t xml:space="preserve"> - 425 S Cherokee - </t>
    </r>
    <r>
      <rPr>
        <b/>
        <sz val="10"/>
        <color indexed="10"/>
        <rFont val="Arial"/>
        <family val="2"/>
      </rPr>
      <t>Light Rail</t>
    </r>
  </si>
  <si>
    <t>39 36.732</t>
  </si>
  <si>
    <t>-104 53.268</t>
  </si>
  <si>
    <t>Arapahoe Village Cntr</t>
  </si>
  <si>
    <r>
      <t>Greenwood Village</t>
    </r>
    <r>
      <rPr>
        <sz val="10"/>
        <rFont val="Arial"/>
        <family val="2"/>
      </rPr>
      <t xml:space="preserve"> - Caley &amp; Yosemite - </t>
    </r>
    <r>
      <rPr>
        <b/>
        <sz val="10"/>
        <color indexed="10"/>
        <rFont val="Arial"/>
        <family val="2"/>
      </rPr>
      <t>Light Rail</t>
    </r>
  </si>
  <si>
    <t>RTD-B70</t>
  </si>
  <si>
    <t>39 49.501</t>
  </si>
  <si>
    <t>-104 59.334</t>
  </si>
  <si>
    <r>
      <t>Denver</t>
    </r>
    <r>
      <rPr>
        <sz val="10"/>
        <rFont val="Arial"/>
        <family val="2"/>
      </rPr>
      <t xml:space="preserve"> - 70th &amp; Broadway</t>
    </r>
  </si>
  <si>
    <t>39 59.832</t>
  </si>
  <si>
    <t>-105 15.665</t>
  </si>
  <si>
    <t>Broadway NOAA</t>
  </si>
  <si>
    <t>RTD-BF</t>
  </si>
  <si>
    <t>39 59.064</t>
  </si>
  <si>
    <r>
      <t>Standley Lake N Trail Head (</t>
    </r>
    <r>
      <rPr>
        <b/>
        <sz val="10"/>
        <color indexed="47"/>
        <rFont val="Arial"/>
        <family val="2"/>
      </rPr>
      <t>104slp</t>
    </r>
    <r>
      <rPr>
        <sz val="10"/>
        <rFont val="Arial"/>
        <family val="2"/>
      </rPr>
      <t>)</t>
    </r>
  </si>
  <si>
    <t>104slp</t>
  </si>
  <si>
    <t>Standley N TH</t>
  </si>
  <si>
    <t>Standley Lake N Trail Head</t>
  </si>
  <si>
    <t>39 52.672</t>
  </si>
  <si>
    <t>-105  7.300</t>
  </si>
  <si>
    <t>104wme</t>
  </si>
  <si>
    <t>39 52.655</t>
  </si>
  <si>
    <t>-105  7.119</t>
  </si>
  <si>
    <t>Bike Trail</t>
  </si>
  <si>
    <t>Head W on W Mower Tr</t>
  </si>
  <si>
    <t>104sne</t>
  </si>
  <si>
    <t>Standley Lake NE entrance - dirt</t>
  </si>
  <si>
    <t>104wmn</t>
  </si>
  <si>
    <t>-105  6.575</t>
  </si>
  <si>
    <t>W Mower Tr heads N
to Kensington Pk / Kettering Lake</t>
  </si>
  <si>
    <t>Standley NE Entrance</t>
  </si>
  <si>
    <t>-105  7.121</t>
  </si>
  <si>
    <t>39 52.688</t>
  </si>
  <si>
    <t>104wms</t>
  </si>
  <si>
    <t>39 52.682</t>
  </si>
  <si>
    <t>-105  6.374</t>
  </si>
  <si>
    <t>W Mower Tr heads S
to Westbrook Pk &amp; Big Dry Cr Tr</t>
  </si>
  <si>
    <t>104aft</t>
  </si>
  <si>
    <t>39 53.235</t>
  </si>
  <si>
    <t>-105  3.845</t>
  </si>
  <si>
    <t>Armed Forces Tribute</t>
  </si>
  <si>
    <t>Armed Forces Tribute Garden</t>
  </si>
  <si>
    <t>104fcn</t>
  </si>
  <si>
    <t>39 53.131</t>
  </si>
  <si>
    <t>-105  2.753</t>
  </si>
  <si>
    <t>FCN Tr</t>
  </si>
  <si>
    <t>FCN Underpass</t>
  </si>
  <si>
    <t>Farmers Canal Tr - Underpass</t>
  </si>
  <si>
    <t>104fcu</t>
  </si>
  <si>
    <t>39 53.126</t>
  </si>
  <si>
    <t>-105  2.623</t>
  </si>
  <si>
    <t>FCN Tr N</t>
  </si>
  <si>
    <t>-105 08.393</t>
  </si>
  <si>
    <t>-105 09.864</t>
  </si>
  <si>
    <t>GLY-64</t>
  </si>
  <si>
    <t>GLYrct</t>
  </si>
  <si>
    <t>GLY-pr</t>
  </si>
  <si>
    <t>Big Dry Cr Trail E Junction, Share W</t>
  </si>
  <si>
    <t>RC-dol</t>
  </si>
  <si>
    <t>RC-wt</t>
  </si>
  <si>
    <t>RC-93</t>
  </si>
  <si>
    <t>RC-fr1</t>
  </si>
  <si>
    <t>RC-fr2</t>
  </si>
  <si>
    <t>Gold-Strike-Park, Parking</t>
  </si>
  <si>
    <t>Memorial Park</t>
  </si>
  <si>
    <t>North Jeffco Rec Center</t>
  </si>
  <si>
    <t>Leyden Creek Trail (GoldenLeyden)</t>
  </si>
  <si>
    <t>Union St Trail (GoldenLeyden)</t>
  </si>
  <si>
    <t>Alt path follows creek around center</t>
  </si>
  <si>
    <t>Oak Park East</t>
  </si>
  <si>
    <t>Oak Park West</t>
  </si>
  <si>
    <t>Danny Kendrick Park East</t>
  </si>
  <si>
    <t>Danny Kendrick Park West</t>
  </si>
  <si>
    <t>Van Bibber Trail
Follow Johnson Way to stay on this</t>
  </si>
  <si>
    <t>Rec Center Trail</t>
  </si>
  <si>
    <t>-105 12.465</t>
  </si>
  <si>
    <t>Colfax Heritage</t>
  </si>
  <si>
    <t>Follow Shoulder of Colfax S to I70</t>
  </si>
  <si>
    <t>39 42.015</t>
  </si>
  <si>
    <t>-105 12.314</t>
  </si>
  <si>
    <t>Jurassic RTD</t>
  </si>
  <si>
    <t>Follow CO 26 south under I70</t>
  </si>
  <si>
    <t>Matthew / Winters Trails</t>
  </si>
  <si>
    <t>Apex Gulch Trail</t>
  </si>
  <si>
    <t>RTD-WR</t>
  </si>
  <si>
    <t>39 46.852</t>
  </si>
  <si>
    <t>-105  8.324</t>
  </si>
  <si>
    <t>Trail head parking across 112th from fire house.</t>
  </si>
  <si>
    <t>Follows Clear Creek Trail from Platte River upstream to W of Highway 93
A number of trails branch off this trail</t>
  </si>
  <si>
    <t>Platte River (N of Cherry Cr confluence)</t>
  </si>
  <si>
    <t>39 52.436</t>
  </si>
  <si>
    <t>39 52.517</t>
  </si>
  <si>
    <t>Good beginner MTB trail - Route shown is for coverage and starting on trail.
Usual travel would be up from Doudy Draw trailhead then down to county Rd 67</t>
  </si>
  <si>
    <t>Commerce City Trail</t>
  </si>
  <si>
    <t>Connects Platte River Trail to Commerce City</t>
  </si>
  <si>
    <t>Cycle Computer</t>
  </si>
  <si>
    <t>TrackLog</t>
  </si>
  <si>
    <t>Route</t>
  </si>
  <si>
    <t>Start</t>
  </si>
  <si>
    <t>End</t>
  </si>
  <si>
    <t>Min</t>
  </si>
  <si>
    <t>Max</t>
  </si>
  <si>
    <t>Gain</t>
  </si>
  <si>
    <t>Grade</t>
  </si>
  <si>
    <t>Mostly wider single track, mostly unused dirt road</t>
  </si>
  <si>
    <t>FIV-93</t>
  </si>
  <si>
    <t>FIVgbt</t>
  </si>
  <si>
    <t>FIVvs1</t>
  </si>
  <si>
    <t>Prairie Vista Tr</t>
  </si>
  <si>
    <r>
      <t>GreenBelt Plateau Trail head (</t>
    </r>
    <r>
      <rPr>
        <b/>
        <sz val="10"/>
        <color indexed="11"/>
        <rFont val="Arial"/>
        <family val="2"/>
      </rPr>
      <t>FIV-th</t>
    </r>
    <r>
      <rPr>
        <sz val="10"/>
        <rFont val="Arial"/>
        <family val="2"/>
      </rPr>
      <t>)</t>
    </r>
  </si>
  <si>
    <t>39 56.295</t>
  </si>
  <si>
    <t>-105 15.405</t>
  </si>
  <si>
    <t>CDDdnt</t>
  </si>
  <si>
    <t>Coverage MUP of Broomfield Commons with connections to Broomfield MUP.
Was curious if I could cover it in under 500 points. Not many route points - explore.</t>
  </si>
  <si>
    <t>BFDCcvp</t>
  </si>
  <si>
    <t>39 55.107</t>
  </si>
  <si>
    <t>-105  2.626</t>
  </si>
  <si>
    <t>CountryVista Park</t>
  </si>
  <si>
    <t>Country Vista Park SE end</t>
  </si>
  <si>
    <t>BFDCbfdw</t>
  </si>
  <si>
    <t>39 55.309</t>
  </si>
  <si>
    <t>-105  3.168</t>
  </si>
  <si>
    <t>BFD Tr W</t>
  </si>
  <si>
    <t>Broomfield Tr W - Sheridan Blvd</t>
  </si>
  <si>
    <t>BFDCms</t>
  </si>
  <si>
    <t>39 55.499</t>
  </si>
  <si>
    <t>-105  3.172</t>
  </si>
  <si>
    <t>Midway Sheridan</t>
  </si>
  <si>
    <t>Midway &amp; Sheridan</t>
  </si>
  <si>
    <t>BFDCmid</t>
  </si>
  <si>
    <t>39 55.745</t>
  </si>
  <si>
    <t>-105  2.427</t>
  </si>
  <si>
    <t>Midway Entrance</t>
  </si>
  <si>
    <t>BFDCce</t>
  </si>
  <si>
    <t>-105  2.072</t>
  </si>
  <si>
    <t>Commons E</t>
  </si>
  <si>
    <t>Trail exits at Derda Rec Center</t>
  </si>
  <si>
    <t>BFDCbfde</t>
  </si>
  <si>
    <t>39 56.369</t>
  </si>
  <si>
    <t>-105  1.469</t>
  </si>
  <si>
    <t>BFD Tr E</t>
  </si>
  <si>
    <t>BFDCtfp</t>
  </si>
  <si>
    <t>39 55.783</t>
  </si>
  <si>
    <t>-105  2.085</t>
  </si>
  <si>
    <t>TomFrost Res</t>
  </si>
  <si>
    <t>Parking for Tom Frost Reservoir</t>
  </si>
  <si>
    <t>BFDCrrmw</t>
  </si>
  <si>
    <t>39 56.112</t>
  </si>
  <si>
    <t>-105  2.959</t>
  </si>
  <si>
    <t>Mid W Restroom</t>
  </si>
  <si>
    <r>
      <t xml:space="preserve">Path has close to 500 points.  </t>
    </r>
    <r>
      <rPr>
        <b/>
        <sz val="10"/>
        <color indexed="12"/>
        <rFont val="Arial"/>
        <family val="2"/>
      </rPr>
      <t>Blue Waypoints not in route.</t>
    </r>
  </si>
  <si>
    <t>BFDCrrnw</t>
  </si>
  <si>
    <t>39 56.312</t>
  </si>
  <si>
    <t>-105  3.131</t>
  </si>
  <si>
    <t>BFDCtps</t>
  </si>
  <si>
    <t>39 56.275</t>
  </si>
  <si>
    <t>-105  1.814</t>
  </si>
  <si>
    <t>TrailsPark S</t>
  </si>
  <si>
    <t>Park with pond</t>
  </si>
  <si>
    <t>39 56.484</t>
  </si>
  <si>
    <t>-105  1.885</t>
  </si>
  <si>
    <t>TrailsPark N</t>
  </si>
  <si>
    <t>39 55.306</t>
  </si>
  <si>
    <t>-105 03.121</t>
  </si>
  <si>
    <t>BFDbfdcw</t>
  </si>
  <si>
    <t>BFDC Tr W junction - it deadends to SE</t>
  </si>
  <si>
    <t>BFDbfdce</t>
  </si>
  <si>
    <t>39 56.370</t>
  </si>
  <si>
    <t>BFDC Tr E</t>
  </si>
  <si>
    <t>Broomfield Commons Tr E junction</t>
  </si>
  <si>
    <t>BFDCommons</t>
  </si>
  <si>
    <t>39 56.594</t>
  </si>
  <si>
    <t>39 56.387</t>
  </si>
  <si>
    <t>39 56.086</t>
  </si>
  <si>
    <t>39 56.022</t>
  </si>
  <si>
    <t>39 55.711</t>
  </si>
  <si>
    <t>SWT136w</t>
  </si>
  <si>
    <t>39 56.578</t>
  </si>
  <si>
    <t>-105  0.175</t>
  </si>
  <si>
    <t>136th W</t>
  </si>
  <si>
    <t>136th - Go E - MUP narrows to W</t>
  </si>
  <si>
    <t>SWT138</t>
  </si>
  <si>
    <t>39 56.778</t>
  </si>
  <si>
    <t>138th Ave - Trail follows MUP on N side W</t>
  </si>
  <si>
    <t>138th Ave</t>
  </si>
  <si>
    <t>SWTqrrr</t>
  </si>
  <si>
    <t>39 56.819</t>
  </si>
  <si>
    <t>-105  0.820</t>
  </si>
  <si>
    <t>QuailRun RR</t>
  </si>
  <si>
    <t>Quail Run Park Restrooms</t>
  </si>
  <si>
    <t>SWT136e</t>
  </si>
  <si>
    <t>-104 59.825</t>
  </si>
  <si>
    <t>136th E</t>
  </si>
  <si>
    <t>136th &amp; Huron - Go N on W side</t>
  </si>
  <si>
    <t>MKB136up</t>
  </si>
  <si>
    <t>-105  0.583</t>
  </si>
  <si>
    <t>136th UP</t>
  </si>
  <si>
    <t>136th Ave Underpass</t>
  </si>
  <si>
    <t>McKay Lake, Parking</t>
  </si>
  <si>
    <t>MKBswtw</t>
  </si>
  <si>
    <t>39 56.773</t>
  </si>
  <si>
    <t>-105  0.851</t>
  </si>
  <si>
    <t>SWT Tr end</t>
  </si>
  <si>
    <t>End of SkyWoodThorn Trail</t>
  </si>
  <si>
    <t>This trail shares some segments and crosses the Broomfield trail many times.
There is a short section thru a gated area in Broadlands.  There were no "No trespassing signs"</t>
  </si>
  <si>
    <t>Bike lane and/or path along Zuni almost to 144th from near MKBswtw if snow on trail.</t>
  </si>
  <si>
    <t>Broomfield Commons MUPs</t>
  </si>
  <si>
    <t>RKCefi</t>
  </si>
  <si>
    <t>RKCbiw</t>
  </si>
  <si>
    <t>RKC-v2</t>
  </si>
  <si>
    <t>RKC-vp</t>
  </si>
  <si>
    <t>RKC-cp</t>
  </si>
  <si>
    <t>RKC-pt</t>
  </si>
  <si>
    <t>RKCiec</t>
  </si>
  <si>
    <t>RKC1</t>
  </si>
  <si>
    <t>Scenic Area</t>
  </si>
  <si>
    <t>Shopping</t>
  </si>
  <si>
    <t>Swim Beach</t>
  </si>
  <si>
    <t>Airport</t>
  </si>
  <si>
    <t>Summit</t>
  </si>
  <si>
    <t>RTD 104 &amp; Revere Park &amp; Ride</t>
  </si>
  <si>
    <t>104Eobc</t>
  </si>
  <si>
    <t>OBrian Canal</t>
  </si>
  <si>
    <t>RTD-104REV</t>
  </si>
  <si>
    <t>Chambers Rd MUP</t>
  </si>
  <si>
    <t>Concrete path, 1.5 Mi</t>
  </si>
  <si>
    <t>104E Trail</t>
  </si>
  <si>
    <t>CoaltonMarshl</t>
  </si>
  <si>
    <t>Business</t>
  </si>
  <si>
    <t>Long Description / note</t>
  </si>
  <si>
    <t>Platte River N</t>
  </si>
  <si>
    <t>Commerce City Trail over Platte River</t>
  </si>
  <si>
    <t>74th Ave, Parking</t>
  </si>
  <si>
    <t>Niver N Cotton Trail, Parking
78th &amp; Steele St</t>
  </si>
  <si>
    <t>39 49.624</t>
  </si>
  <si>
    <t>39 49.420</t>
  </si>
  <si>
    <t>39 49.414</t>
  </si>
  <si>
    <t>-104 56.900</t>
  </si>
  <si>
    <t xml:space="preserve"> -104 56.899</t>
  </si>
  <si>
    <t>-104 56.433</t>
  </si>
  <si>
    <t>39 55.043</t>
  </si>
  <si>
    <t>39 55.053</t>
  </si>
  <si>
    <t>39 55.048</t>
  </si>
  <si>
    <t>39 54.942</t>
  </si>
  <si>
    <t>39 55.117</t>
  </si>
  <si>
    <t>39 55.605</t>
  </si>
  <si>
    <t>39 55.841</t>
  </si>
  <si>
    <t>39 55.741</t>
  </si>
  <si>
    <t>39 55.632</t>
  </si>
  <si>
    <t>39 55.272</t>
  </si>
  <si>
    <t>39 55.250</t>
  </si>
  <si>
    <t>39 55.239</t>
  </si>
  <si>
    <t>39 55.235</t>
  </si>
  <si>
    <t>Wyco Dr Elementary &amp; Wyco Park</t>
  </si>
  <si>
    <t>Also Known As:</t>
  </si>
  <si>
    <t>Mild</t>
  </si>
  <si>
    <t>Big Dry Creek Trail junction</t>
  </si>
  <si>
    <t>This is where loop starts</t>
  </si>
  <si>
    <t>Brandywine Park</t>
  </si>
  <si>
    <t>Via - Midway &amp; Lamar</t>
  </si>
  <si>
    <t>Walk Thru time geo history</t>
  </si>
  <si>
    <t>via - Community Ditch Tr
&amp; Main St - Go N</t>
  </si>
  <si>
    <t>Short Subdiv trails</t>
  </si>
  <si>
    <t>Legacy High School</t>
  </si>
  <si>
    <t>Westlake Jr High</t>
  </si>
  <si>
    <t>Alex &amp; Micaels Pond</t>
  </si>
  <si>
    <t>Trail to Arapahoe Ridge Elem,
Big Dry Creek Trail</t>
  </si>
  <si>
    <t>Centennial Elementary</t>
  </si>
  <si>
    <t>Alternate return (S) to start</t>
  </si>
  <si>
    <t>End of Loop</t>
  </si>
  <si>
    <t>Lowell Blvd Underpass</t>
  </si>
  <si>
    <t>Comment</t>
  </si>
  <si>
    <t>Broomfield Interlocken Flatirons Trail</t>
  </si>
  <si>
    <t>39 55.197</t>
  </si>
  <si>
    <t>39 55.248</t>
  </si>
  <si>
    <t>Cotton Cr Tr Str</t>
  </si>
  <si>
    <t>Trail Ends</t>
  </si>
  <si>
    <t>Big Dry Cr Trail</t>
  </si>
  <si>
    <t>Westminster Blvd</t>
  </si>
  <si>
    <t>Westclif Pkwy</t>
  </si>
  <si>
    <t>Canal Tr West</t>
  </si>
  <si>
    <t>90 Turn S</t>
  </si>
  <si>
    <t>Kings Mill Park</t>
  </si>
  <si>
    <t>E 104th MUP</t>
  </si>
  <si>
    <t>Crosswalk to Chambers MUP
Part of 104E Tr</t>
  </si>
  <si>
    <t>Continue E</t>
  </si>
  <si>
    <t>Broomfield Trail - backtrack</t>
  </si>
  <si>
    <t>MKBlhs</t>
  </si>
  <si>
    <t>39 56.758</t>
  </si>
  <si>
    <t>-105  1.515</t>
  </si>
  <si>
    <t>BFD Tr LHS</t>
  </si>
  <si>
    <t>39 56.795</t>
  </si>
  <si>
    <t>-105 04.588</t>
  </si>
  <si>
    <t>Tr to Outlook Park - head S</t>
  </si>
  <si>
    <t>39 56.596</t>
  </si>
  <si>
    <t>-105 04.744</t>
  </si>
  <si>
    <t>Hemlock Pk Tr</t>
  </si>
  <si>
    <t>Tr to Hemlock Park - Keep WSW</t>
  </si>
  <si>
    <t>Kohl St Tr</t>
  </si>
  <si>
    <t>39 56.317</t>
  </si>
  <si>
    <t>-105 05.177</t>
  </si>
  <si>
    <t>Tr to Kohl St</t>
  </si>
  <si>
    <t>39 56.044</t>
  </si>
  <si>
    <t>-105 05.307</t>
  </si>
  <si>
    <t>Quartz Miramonte</t>
  </si>
  <si>
    <t>Quartz &amp; Miramonte - Leave dirt go W</t>
  </si>
  <si>
    <t>2BL Tr</t>
  </si>
  <si>
    <t>287 BroomLong Tr</t>
  </si>
  <si>
    <t>39 56.073</t>
  </si>
  <si>
    <t>-105 05.430</t>
  </si>
  <si>
    <t>39 56.127</t>
  </si>
  <si>
    <t>-105 05.467</t>
  </si>
  <si>
    <t>L2Lbfdn</t>
  </si>
  <si>
    <t>L2Lopt</t>
  </si>
  <si>
    <t>L2Lhpt</t>
  </si>
  <si>
    <t>L2Lkst</t>
  </si>
  <si>
    <t>L2L-qm</t>
  </si>
  <si>
    <t>L2L2bl</t>
  </si>
  <si>
    <t>L2Ll2l</t>
  </si>
  <si>
    <t>Lake2Lake start</t>
  </si>
  <si>
    <t>39 56.122</t>
  </si>
  <si>
    <t>-105 05.923</t>
  </si>
  <si>
    <t>Lac Amora Park</t>
  </si>
  <si>
    <t>Short Trail to Lac Amora Park</t>
  </si>
  <si>
    <t>L2Llap</t>
  </si>
  <si>
    <t>39 56.154</t>
  </si>
  <si>
    <t>-105 06.482</t>
  </si>
  <si>
    <t>RKC Tr</t>
  </si>
  <si>
    <t>L2Llose</t>
  </si>
  <si>
    <t>39 55.948</t>
  </si>
  <si>
    <t>-105 06.466</t>
  </si>
  <si>
    <t>E LacAmora OS</t>
  </si>
  <si>
    <t>L2Llosw</t>
  </si>
  <si>
    <t>39 55.973</t>
  </si>
  <si>
    <t>-105 06.724</t>
  </si>
  <si>
    <t>W LacAmora OS</t>
  </si>
  <si>
    <t>W side of Lac Amora OS</t>
  </si>
  <si>
    <t>L2Llacs</t>
  </si>
  <si>
    <t>S end LacAmora</t>
  </si>
  <si>
    <t>Lacamora Trail S end follow Midway E</t>
  </si>
  <si>
    <t>L2Lhssc</t>
  </si>
  <si>
    <t>39 55.461</t>
  </si>
  <si>
    <t>-105 06.244</t>
  </si>
  <si>
    <t>Hoyt St Shortcut</t>
  </si>
  <si>
    <t>Shortcut requires going over tracks &amp;
deep ditch - follow BIF for concrete route</t>
  </si>
  <si>
    <t>Subdivision &amp; city trails N-S from 120th and E-W south of 104th</t>
  </si>
  <si>
    <t>Mild, no tough hills</t>
  </si>
  <si>
    <t>Via - 120th &amp; Irma Dr</t>
  </si>
  <si>
    <t>Wyco Dr Trail North End
S of Calvary church &amp; School</t>
  </si>
  <si>
    <t>Wyco Dr trail ends at 112th</t>
  </si>
  <si>
    <t>Fox Run Central Park</t>
  </si>
  <si>
    <t>Fox Run South Park</t>
  </si>
  <si>
    <t>Trail starts S of 104th</t>
  </si>
  <si>
    <t>Trail ends 102nd &amp; Steele</t>
  </si>
  <si>
    <t>100th &amp; Steele, follow Bike lane E</t>
  </si>
  <si>
    <t>Community Park Trail E end</t>
  </si>
  <si>
    <t>Community Center Parking lot, - Go W</t>
  </si>
  <si>
    <t>Community Center trail NW</t>
  </si>
  <si>
    <t>Yankee Doodle Trail - Go E</t>
  </si>
  <si>
    <t>Yankee Doodle Park</t>
  </si>
  <si>
    <t>Stott Elementary School</t>
  </si>
  <si>
    <t>Yankee Doodle trail ends</t>
  </si>
  <si>
    <t>65th &amp; Union St - Go N</t>
  </si>
  <si>
    <t>39 52.466</t>
  </si>
  <si>
    <t>39 53.156</t>
  </si>
  <si>
    <t>-104 44.713</t>
  </si>
  <si>
    <t>GH-tns</t>
  </si>
  <si>
    <t>Thornton NS Tr SE junction</t>
  </si>
  <si>
    <t>TNS SE</t>
  </si>
  <si>
    <r>
      <t>Englewood</t>
    </r>
    <r>
      <rPr>
        <sz val="10"/>
        <rFont val="Arial"/>
        <family val="2"/>
      </rPr>
      <t xml:space="preserve"> - 8340 S Valley Hi - </t>
    </r>
    <r>
      <rPr>
        <b/>
        <sz val="10"/>
        <color indexed="10"/>
        <rFont val="Arial"/>
        <family val="2"/>
      </rPr>
      <t>Light Rail</t>
    </r>
  </si>
  <si>
    <t>39 59.358</t>
  </si>
  <si>
    <t>-105 15.314</t>
  </si>
  <si>
    <t>Broadway Dartmouth</t>
  </si>
  <si>
    <r>
      <t>Boulder</t>
    </r>
    <r>
      <rPr>
        <sz val="10"/>
        <rFont val="Arial"/>
        <family val="2"/>
      </rPr>
      <t xml:space="preserve"> - Church of Nazarene - 300 S Broadway</t>
    </r>
  </si>
  <si>
    <t>RTD-CR</t>
  </si>
  <si>
    <t>39 53.140</t>
  </si>
  <si>
    <t>Church Ranch 36</t>
  </si>
  <si>
    <r>
      <t>Westminster</t>
    </r>
    <r>
      <rPr>
        <sz val="10"/>
        <rFont val="Arial"/>
        <family val="2"/>
      </rPr>
      <t xml:space="preserve"> - US 36 &amp; Church Ranch Rd</t>
    </r>
  </si>
  <si>
    <t>39 43.410</t>
  </si>
  <si>
    <t>-105  7.831</t>
  </si>
  <si>
    <t>Cold Springs</t>
  </si>
  <si>
    <t>98th &amp; Federal - W into Subdiv then first left to trail</t>
  </si>
  <si>
    <t>N Park trail starts</t>
  </si>
  <si>
    <t>Rocky Mtn Elementary (S side)</t>
  </si>
  <si>
    <t>Squires Park - Narrow trail on W of Lowell is short, feeding subdivision</t>
  </si>
  <si>
    <t>Rocky Mtn Elementary (N side)
Go N on trail</t>
  </si>
  <si>
    <t>Cotton Cr Trail begins</t>
  </si>
  <si>
    <t>Big Dry Cr trail junction</t>
  </si>
  <si>
    <t>Parklane Park</t>
  </si>
  <si>
    <t>Parklane Park &amp; School</t>
  </si>
  <si>
    <t>NTGsce</t>
  </si>
  <si>
    <t>39 45.323</t>
  </si>
  <si>
    <t>-104 50.159</t>
  </si>
  <si>
    <t>NTGscw</t>
  </si>
  <si>
    <t>Sand Cr Trail W junction</t>
  </si>
  <si>
    <t>39 45.381</t>
  </si>
  <si>
    <t>-104 50.752</t>
  </si>
  <si>
    <t>NTGscp</t>
  </si>
  <si>
    <t>39 45.322</t>
  </si>
  <si>
    <t>-104 50.560</t>
  </si>
  <si>
    <t>Sand Cr Prkng</t>
  </si>
  <si>
    <t>39 38.949</t>
  </si>
  <si>
    <t>-104 54.898</t>
  </si>
  <si>
    <t>Southmoor</t>
  </si>
  <si>
    <r>
      <t>Denver</t>
    </r>
    <r>
      <rPr>
        <sz val="10"/>
        <rFont val="Arial"/>
        <family val="2"/>
      </rPr>
      <t xml:space="preserve"> - Monaco &amp; Mansfield - </t>
    </r>
    <r>
      <rPr>
        <b/>
        <sz val="10"/>
        <color indexed="10"/>
        <rFont val="Arial"/>
        <family val="2"/>
      </rPr>
      <t>Light Rail</t>
    </r>
  </si>
  <si>
    <t>39 36.849</t>
  </si>
  <si>
    <t>-105  5.906</t>
  </si>
  <si>
    <t>SW Plaza</t>
  </si>
  <si>
    <r>
      <t>Littleton</t>
    </r>
    <r>
      <rPr>
        <sz val="10"/>
        <rFont val="Arial"/>
        <family val="2"/>
      </rPr>
      <t xml:space="preserve"> - NW corner on Cross Dr</t>
    </r>
  </si>
  <si>
    <t>39 45.713</t>
  </si>
  <si>
    <t>-104 53.708</t>
  </si>
  <si>
    <t>Stapleton Xfer</t>
  </si>
  <si>
    <r>
      <t>Denver</t>
    </r>
    <r>
      <rPr>
        <sz val="10"/>
        <rFont val="Arial"/>
        <family val="2"/>
      </rPr>
      <t xml:space="preserve"> - Mr Luther King &amp; Syracuse</t>
    </r>
  </si>
  <si>
    <t>39 36.411</t>
  </si>
  <si>
    <t>-105 13.775</t>
  </si>
  <si>
    <t>Twin Forks</t>
  </si>
  <si>
    <r>
      <t>Morrison</t>
    </r>
    <r>
      <rPr>
        <sz val="10"/>
        <rFont val="Arial"/>
        <family val="2"/>
      </rPr>
      <t xml:space="preserve"> - US 285 &amp; Lindburg</t>
    </r>
  </si>
  <si>
    <t>39 59.202</t>
  </si>
  <si>
    <t>-105 13.963</t>
  </si>
  <si>
    <t>Table Mesa 36</t>
  </si>
  <si>
    <r>
      <t>Boulder</t>
    </r>
    <r>
      <rPr>
        <sz val="10"/>
        <rFont val="Arial"/>
        <family val="2"/>
      </rPr>
      <t xml:space="preserve"> - US36 &amp; Table Mesa (SE)</t>
    </r>
  </si>
  <si>
    <t>39.59.158</t>
  </si>
  <si>
    <t>-105 14.398</t>
  </si>
  <si>
    <t>Table Mesa Tantra</t>
  </si>
  <si>
    <r>
      <t>Boulder</t>
    </r>
    <r>
      <rPr>
        <sz val="10"/>
        <rFont val="Arial"/>
        <family val="2"/>
      </rPr>
      <t xml:space="preserve"> - Table Mesa &amp; Tantra - LDS church</t>
    </r>
  </si>
  <si>
    <t>RTD-TN</t>
  </si>
  <si>
    <t>39 51.304</t>
  </si>
  <si>
    <t>-104 59.183</t>
  </si>
  <si>
    <t>Thornton</t>
  </si>
  <si>
    <r>
      <t>Thornton</t>
    </r>
    <r>
      <rPr>
        <sz val="10"/>
        <rFont val="Arial"/>
        <family val="2"/>
      </rPr>
      <t xml:space="preserve"> - I25 either side S of 88th</t>
    </r>
  </si>
  <si>
    <t>39 41.096</t>
  </si>
  <si>
    <t>-104 57.872</t>
  </si>
  <si>
    <r>
      <t>Denver</t>
    </r>
    <r>
      <rPr>
        <sz val="10"/>
        <rFont val="Arial"/>
        <family val="2"/>
      </rPr>
      <t xml:space="preserve"> - I25 &amp; University (SE) - </t>
    </r>
    <r>
      <rPr>
        <b/>
        <sz val="10"/>
        <color indexed="10"/>
        <rFont val="Arial"/>
        <family val="2"/>
      </rPr>
      <t>Light Rail</t>
    </r>
  </si>
  <si>
    <t>39 51.427</t>
  </si>
  <si>
    <t>-105  3.235</t>
  </si>
  <si>
    <t>-105  5.961</t>
  </si>
  <si>
    <t>97th &amp; Downing, Go N</t>
  </si>
  <si>
    <t>Mild, gravel, gradual ascent except near Standley Lake Dam</t>
  </si>
  <si>
    <t>Notes:</t>
  </si>
  <si>
    <t>Via, head E on Ridge, This loop option has
steeper, narrow down hill section.</t>
  </si>
  <si>
    <t>WycoFoxCCP Tr 112th W of RR</t>
  </si>
  <si>
    <t>Westminister Rec Center (W side) HSL Tr cross</t>
  </si>
  <si>
    <t>Hyland Creek / Standley Lake Trail via 104 S side</t>
  </si>
  <si>
    <t>BDChslsw</t>
  </si>
  <si>
    <t>HSL Tr SW</t>
  </si>
  <si>
    <t>LDC Tr EOT</t>
  </si>
  <si>
    <t>BDShslwp</t>
  </si>
  <si>
    <t>HSL Tr EOT</t>
  </si>
  <si>
    <t>Hyland Standley Lake Tr EOT Wadsworth Pkwy</t>
  </si>
  <si>
    <t>WM Tr W</t>
  </si>
  <si>
    <t>Share Niver Canal section of HSL to next wpt</t>
  </si>
  <si>
    <t>WM Tr Mid</t>
  </si>
  <si>
    <t>BIF Tr</t>
  </si>
  <si>
    <t>BFD Tr</t>
  </si>
  <si>
    <t>Warembourg FP</t>
  </si>
  <si>
    <t>LEWpcf</t>
  </si>
  <si>
    <t>39 58.140</t>
  </si>
  <si>
    <t>-105  8.163</t>
  </si>
  <si>
    <t>Parcourse Fit Tr</t>
  </si>
  <si>
    <t>Follow fitness trail N</t>
  </si>
  <si>
    <t>LEWspw</t>
  </si>
  <si>
    <t>39 58.229</t>
  </si>
  <si>
    <t>-105  8.205</t>
  </si>
  <si>
    <t>Spur to W</t>
  </si>
  <si>
    <t>Return from spur to fitness Tr - Go N</t>
  </si>
  <si>
    <t>Warembourg Fishing Pond
Goodhue RR Trail</t>
  </si>
  <si>
    <t>RC-ldt</t>
  </si>
  <si>
    <t>RC-vbw</t>
  </si>
  <si>
    <t>RC-58</t>
  </si>
  <si>
    <t>RC-44e</t>
  </si>
  <si>
    <t>RC-ccw</t>
  </si>
  <si>
    <t>RC-eot</t>
  </si>
  <si>
    <t>RPLebg</t>
  </si>
  <si>
    <t>RPL-up</t>
  </si>
  <si>
    <t>RPL3</t>
  </si>
  <si>
    <t>RPLpvp</t>
  </si>
  <si>
    <t>RPL-te</t>
  </si>
  <si>
    <t>RPL2</t>
  </si>
  <si>
    <t>104th Ave Trail</t>
  </si>
  <si>
    <t>104th Ave Tr
End GHT share</t>
  </si>
  <si>
    <t>100th Ave Tr, Go East</t>
  </si>
  <si>
    <t>100th Ave Tr &amp; Independence, Go S</t>
  </si>
  <si>
    <t>Too many to list here</t>
  </si>
  <si>
    <t>Use N side E of Summit Grove Pkwy</t>
  </si>
  <si>
    <t>128rplw</t>
  </si>
  <si>
    <t>-104 55.123</t>
  </si>
  <si>
    <t>RPL Tr W</t>
  </si>
  <si>
    <t>NFieldStpltn</t>
  </si>
  <si>
    <t>N Field Stapleton</t>
  </si>
  <si>
    <t>North Field Trail and Stapleton area trails</t>
  </si>
  <si>
    <t>NFS</t>
  </si>
  <si>
    <t>RTD-STS</t>
  </si>
  <si>
    <t>NFSapt</t>
  </si>
  <si>
    <t>39 47.100</t>
  </si>
  <si>
    <t>-104 53.868</t>
  </si>
  <si>
    <t>Arsenal Perimeter Tr Near Bass Pro</t>
  </si>
  <si>
    <t>APT Tr - BassPro</t>
  </si>
  <si>
    <t>NFScpn</t>
  </si>
  <si>
    <t>39 46.701</t>
  </si>
  <si>
    <t>-104 52.952</t>
  </si>
  <si>
    <t>Central Park Blvd N junction</t>
  </si>
  <si>
    <t>NFSscs</t>
  </si>
  <si>
    <t>39 46.325</t>
  </si>
  <si>
    <t>-104 56.852</t>
  </si>
  <si>
    <t>SandCr Spur</t>
  </si>
  <si>
    <t>Spur trail to Sand Cr Trail</t>
  </si>
  <si>
    <t>39 46.258</t>
  </si>
  <si>
    <t>-104 53.141</t>
  </si>
  <si>
    <t>SandCr Tr</t>
  </si>
  <si>
    <t>Sand Cr Trail - Not in Route</t>
  </si>
  <si>
    <t>NFSrtd</t>
  </si>
  <si>
    <t>39 45.758</t>
  </si>
  <si>
    <t>-104 53.387</t>
  </si>
  <si>
    <t>CentralPkB N</t>
  </si>
  <si>
    <t>NW corner of Central Park</t>
  </si>
  <si>
    <t>NFScpsw</t>
  </si>
  <si>
    <t>39 45.626</t>
  </si>
  <si>
    <t>-104 53.403</t>
  </si>
  <si>
    <t>CentralPk SW</t>
  </si>
  <si>
    <t>NFScprrw</t>
  </si>
  <si>
    <t>39 45.653</t>
  </si>
  <si>
    <t>-104 53.164</t>
  </si>
  <si>
    <t>Restroom W</t>
  </si>
  <si>
    <t>SW corner of Central Park</t>
  </si>
  <si>
    <t>Restroom &amp; snacks?</t>
  </si>
  <si>
    <t>-104 53.066</t>
  </si>
  <si>
    <t>Center Cross</t>
  </si>
  <si>
    <t>Route crosses itself here</t>
  </si>
  <si>
    <t>NFScpcx</t>
  </si>
  <si>
    <t>NFScpmex</t>
  </si>
  <si>
    <t>39 45.729</t>
  </si>
  <si>
    <t>-104 52.780</t>
  </si>
  <si>
    <t>Mid E Cross</t>
  </si>
  <si>
    <t>NFSobs</t>
  </si>
  <si>
    <t>39 45.751</t>
  </si>
  <si>
    <t>-104 52.657</t>
  </si>
  <si>
    <t>Observation Pier</t>
  </si>
  <si>
    <t>-105 13.423</t>
  </si>
  <si>
    <t>-105 13.190'</t>
  </si>
  <si>
    <t>-105 13.569</t>
  </si>
  <si>
    <t>-105 13.874</t>
  </si>
  <si>
    <t>-105 13.848</t>
  </si>
  <si>
    <t>-105 13.902</t>
  </si>
  <si>
    <t>39 46.714</t>
  </si>
  <si>
    <t>39 46.627</t>
  </si>
  <si>
    <t>39 46.252</t>
  </si>
  <si>
    <t>-104 55.779</t>
  </si>
  <si>
    <t>-104 55.652</t>
  </si>
  <si>
    <t>-104 55.580</t>
  </si>
  <si>
    <t>-104 55.589</t>
  </si>
  <si>
    <t>Klubert Warembourg fishing pond</t>
  </si>
  <si>
    <t>WFCjcw</t>
  </si>
  <si>
    <t>39 53.434</t>
  </si>
  <si>
    <t>-104 57.851</t>
  </si>
  <si>
    <t>Jaycee Pk W</t>
  </si>
  <si>
    <t>WFCjce</t>
  </si>
  <si>
    <t>39 53.485</t>
  </si>
  <si>
    <t>-104 57.741</t>
  </si>
  <si>
    <t>Jaycee Pk E</t>
  </si>
  <si>
    <t>WFC112</t>
  </si>
  <si>
    <t>39 53.967</t>
  </si>
  <si>
    <t>-104 57.864</t>
  </si>
  <si>
    <t>112th Near Envirotest - loop ends</t>
  </si>
  <si>
    <t>GH-jcw</t>
  </si>
  <si>
    <t>GH-jce</t>
  </si>
  <si>
    <t>39 53.435</t>
  </si>
  <si>
    <t>SC-a56</t>
  </si>
  <si>
    <t>A56 Tr</t>
  </si>
  <si>
    <t>Airport56 Tr</t>
  </si>
  <si>
    <t>39 44.892</t>
  </si>
  <si>
    <t>NFSwcp</t>
  </si>
  <si>
    <t>39 44.853</t>
  </si>
  <si>
    <t>-104 52.844</t>
  </si>
  <si>
    <t>WesterlyCr Park</t>
  </si>
  <si>
    <t>Head W</t>
  </si>
  <si>
    <t>39 44.854</t>
  </si>
  <si>
    <t>-104 53.093</t>
  </si>
  <si>
    <t>Bike Lane W</t>
  </si>
  <si>
    <t>Use Bike Lane W of here</t>
  </si>
  <si>
    <t>NFSblw</t>
  </si>
  <si>
    <t>-104 53.862</t>
  </si>
  <si>
    <t>Bike Lane E</t>
  </si>
  <si>
    <t>Resume paths in Park going N</t>
  </si>
  <si>
    <t>NFSble</t>
  </si>
  <si>
    <t>NFSgp</t>
  </si>
  <si>
    <t>39 45.143</t>
  </si>
  <si>
    <t>-104 53.799</t>
  </si>
  <si>
    <t>Greenway Park</t>
  </si>
  <si>
    <t>Route goes W</t>
  </si>
  <si>
    <t>NFSploop</t>
  </si>
  <si>
    <t>39 45.142</t>
  </si>
  <si>
    <t>-104 53.966</t>
  </si>
  <si>
    <t>Park Loop</t>
  </si>
  <si>
    <t>Fred N Thomas Park E side</t>
  </si>
  <si>
    <t>NFSpsw</t>
  </si>
  <si>
    <t>39 45.082</t>
  </si>
  <si>
    <t>-104 54.175</t>
  </si>
  <si>
    <t>Fred N Thomas Park SW corner</t>
  </si>
  <si>
    <t>NFSpnw</t>
  </si>
  <si>
    <t>39 45.254</t>
  </si>
  <si>
    <t>-104 54.176</t>
  </si>
  <si>
    <t>Fred N Thomas Park NW corner</t>
  </si>
  <si>
    <t>NFSpp</t>
  </si>
  <si>
    <t>39 45.235</t>
  </si>
  <si>
    <t>-104 54.071</t>
  </si>
  <si>
    <t>Fred N Thomas Park Parking</t>
  </si>
  <si>
    <t>Head E &amp; N now</t>
  </si>
  <si>
    <t>NFSspf</t>
  </si>
  <si>
    <t>39 45.270</t>
  </si>
  <si>
    <t>-104 53.193</t>
  </si>
  <si>
    <t>SkatePark Fountain</t>
  </si>
  <si>
    <t>Skate Park &amp; Fountain</t>
  </si>
  <si>
    <t>NFSscw</t>
  </si>
  <si>
    <t>-104 52.651</t>
  </si>
  <si>
    <t>Sand Cr Trail E - EOT</t>
  </si>
  <si>
    <t>Last Trail Exit</t>
  </si>
  <si>
    <t>Park + Pool</t>
  </si>
  <si>
    <t>Hampshire Park</t>
  </si>
  <si>
    <t>Sheridan Go S</t>
  </si>
  <si>
    <t>Open Space Tr St</t>
  </si>
  <si>
    <t>Hyland Standley</t>
  </si>
  <si>
    <t>Tunnel</t>
  </si>
  <si>
    <t>Twin Lakes Park</t>
  </si>
  <si>
    <t>Parking 68 Huron</t>
  </si>
  <si>
    <t>Lowell Ponds Swa</t>
  </si>
  <si>
    <t>Rotella Park</t>
  </si>
  <si>
    <t>Rtd 88 East</t>
  </si>
  <si>
    <t>Rtd 88 W</t>
  </si>
  <si>
    <t>Niver O Space Tr</t>
  </si>
  <si>
    <t>Pecos Park</t>
  </si>
  <si>
    <t>Via 96 Easier</t>
  </si>
  <si>
    <t>Ruston Park</t>
  </si>
  <si>
    <t>98th Dr Decatur</t>
  </si>
  <si>
    <t>-105 11.995</t>
  </si>
  <si>
    <t>Johnson S Golden</t>
  </si>
  <si>
    <t>39 45.451</t>
  </si>
  <si>
    <t>-105 13.197</t>
  </si>
  <si>
    <t>39 44.727</t>
  </si>
  <si>
    <t>-105 13.401</t>
  </si>
  <si>
    <t>19th US 6</t>
  </si>
  <si>
    <t>WM-104w</t>
  </si>
  <si>
    <t>Colo Hills Bridge</t>
  </si>
  <si>
    <t>CountrySide Pk</t>
  </si>
  <si>
    <t>HSL Tr W go E</t>
  </si>
  <si>
    <t>WFC104w</t>
  </si>
  <si>
    <t>104 Tr W Cross</t>
  </si>
  <si>
    <t>-104 59.787</t>
  </si>
  <si>
    <t>-105 00.514</t>
  </si>
  <si>
    <t>-104 59.824</t>
  </si>
  <si>
    <t>-104 59.189</t>
  </si>
  <si>
    <t>39 48.766</t>
  </si>
  <si>
    <t>39 53.294</t>
  </si>
  <si>
    <t>39 53.121</t>
  </si>
  <si>
    <t>39 52.908</t>
  </si>
  <si>
    <t>39 52.601</t>
  </si>
  <si>
    <t>39 52.575</t>
  </si>
  <si>
    <t>39 52.238</t>
  </si>
  <si>
    <t>39 51.782</t>
  </si>
  <si>
    <t>39 51.701</t>
  </si>
  <si>
    <t>39 51.733</t>
  </si>
  <si>
    <t>39 52.569</t>
  </si>
  <si>
    <t>39 51.543</t>
  </si>
  <si>
    <t>39 51.579</t>
  </si>
  <si>
    <t>39 51.586</t>
  </si>
  <si>
    <t>39 51.970</t>
  </si>
  <si>
    <t>39 51.884</t>
  </si>
  <si>
    <t>39 51.827</t>
  </si>
  <si>
    <t>$3 walk in fee or state park pass required.
Very doable extension of SpringBrook Trail from Doudy Draw Trailhead</t>
  </si>
  <si>
    <t>Moderate + Short - Non - technical, but has steep rocky or loose sections</t>
  </si>
  <si>
    <r>
      <t>Msd</t>
    </r>
    <r>
      <rPr>
        <b/>
        <sz val="10"/>
        <color indexed="10"/>
        <rFont val="Arial"/>
        <family val="2"/>
      </rPr>
      <t>$</t>
    </r>
  </si>
  <si>
    <t>Route has a loop for the Warembourg Fishing Pond near start that includes some packed gravel.</t>
  </si>
  <si>
    <t>GRRkwp</t>
  </si>
  <si>
    <t>GRRwcs</t>
  </si>
  <si>
    <t>GRR-hp</t>
  </si>
  <si>
    <t>GRRhpr</t>
  </si>
  <si>
    <t>GRRmkp</t>
  </si>
  <si>
    <t>GRRlen</t>
  </si>
  <si>
    <t>GRRplh</t>
  </si>
  <si>
    <t>GRRcwp</t>
  </si>
  <si>
    <t>39 54.813</t>
  </si>
  <si>
    <t>-104 53.196</t>
  </si>
  <si>
    <t>9BL W Junction</t>
  </si>
  <si>
    <t>BFD-loop</t>
  </si>
  <si>
    <t>BFDloop</t>
  </si>
  <si>
    <t>RKCloop</t>
  </si>
  <si>
    <t>Start of loop - keep SW</t>
  </si>
  <si>
    <t>CTM Tr S</t>
  </si>
  <si>
    <t>CTM Tr N</t>
  </si>
  <si>
    <t>Craddleboard Tr</t>
  </si>
  <si>
    <t>PLH Tr S88</t>
  </si>
  <si>
    <t>Stearns Lake RR</t>
  </si>
  <si>
    <t>Ground Transportion</t>
  </si>
  <si>
    <t>Connects Ralston Cr in Arvada to N Table Mtn following Van Bibber Cr &amp; church Ditch trail</t>
  </si>
  <si>
    <t>Superior Town Hl</t>
  </si>
  <si>
    <t>Combination of various Broomfield bike routes creating a big loop.
Shares segments with and crosses the McKayBroadlands trail many times.</t>
  </si>
  <si>
    <t>Sheridan Blvd Underpass, MKB Tr</t>
  </si>
  <si>
    <t>Mkb5 underP</t>
  </si>
  <si>
    <t>MKB3 School</t>
  </si>
  <si>
    <t>Coyote Ridge Elementary, end trail share</t>
  </si>
  <si>
    <t>39 55.396</t>
  </si>
  <si>
    <t>39 55.298</t>
  </si>
  <si>
    <t>39 55.288</t>
  </si>
  <si>
    <t>39 55.466</t>
  </si>
  <si>
    <t>39 55.394</t>
  </si>
  <si>
    <t>78th &amp; Steele at Platte River</t>
  </si>
  <si>
    <t>Old N Valley Mall (ITT)</t>
  </si>
  <si>
    <t>RTD Park N Ride East</t>
  </si>
  <si>
    <t>RTD Park N Ride West</t>
  </si>
  <si>
    <t>Niver Cr Open Space Trail</t>
  </si>
  <si>
    <t>End of Niver trail, 98th &amp; Decautor</t>
  </si>
  <si>
    <t>100th &amp; Federal - Go S on W side</t>
  </si>
  <si>
    <t>Fowler Trail</t>
  </si>
  <si>
    <t>Prairie Vista</t>
  </si>
  <si>
    <t>Plains Tributary</t>
  </si>
  <si>
    <t>Lake View</t>
  </si>
  <si>
    <t>Horizon</t>
  </si>
  <si>
    <t>Mesa Valley</t>
  </si>
  <si>
    <t>Clear Cr</t>
  </si>
  <si>
    <t>Mary Miller Trail</t>
  </si>
  <si>
    <t>CDD - Community Ditch Doudy Draw</t>
  </si>
  <si>
    <t>COA - Coal Creek</t>
  </si>
  <si>
    <t>CC - Clear Creek</t>
  </si>
  <si>
    <t>VB - Van Bibber</t>
  </si>
  <si>
    <t>TNS - Thornton NS</t>
  </si>
  <si>
    <t>104E - 104th Ave E MUP</t>
  </si>
  <si>
    <t>GRR - Goodhue RR</t>
  </si>
  <si>
    <t>EBG - Eastlake Brantner Gulch</t>
  </si>
  <si>
    <t>RC - Ralston Canal</t>
  </si>
  <si>
    <t>APT - Arsenal Perimeter Trail</t>
  </si>
  <si>
    <t>CTM - Coalton Marshal Mesa</t>
  </si>
  <si>
    <t>WM - Westminister Mower</t>
  </si>
  <si>
    <t>CTM GB TH</t>
  </si>
  <si>
    <t>CTM Tr Greenbelt Plateau TH</t>
  </si>
  <si>
    <t>39 55.709</t>
  </si>
  <si>
    <t>-105 14.087</t>
  </si>
  <si>
    <t>Via 92 128</t>
  </si>
  <si>
    <t>Via 93 &amp; 128</t>
  </si>
  <si>
    <t>GrangeHall Trail</t>
  </si>
  <si>
    <t>39 52.873</t>
  </si>
  <si>
    <t>Ballpark</t>
  </si>
  <si>
    <t>Ball fields, parking</t>
  </si>
  <si>
    <t>GH--br</t>
  </si>
  <si>
    <t>GH-the</t>
  </si>
  <si>
    <t>GH-1</t>
  </si>
  <si>
    <t>GH-rru</t>
  </si>
  <si>
    <t>GH-trc</t>
  </si>
  <si>
    <t>GH-sub</t>
  </si>
  <si>
    <t>GH-104</t>
  </si>
  <si>
    <t>GH-bp</t>
  </si>
  <si>
    <t>-104 55.200</t>
  </si>
  <si>
    <t>Leave Niver Canal section of Hyland Standly Trail Northward</t>
  </si>
  <si>
    <t>39 48.045</t>
  </si>
  <si>
    <t>39 47.847</t>
  </si>
  <si>
    <t>39 47.874</t>
  </si>
  <si>
    <t>39 47.447</t>
  </si>
  <si>
    <t>39 47.451</t>
  </si>
  <si>
    <t>39 47.201</t>
  </si>
  <si>
    <t>39 47.205</t>
  </si>
  <si>
    <t>39 47.012</t>
  </si>
  <si>
    <t>39 46.819</t>
  </si>
  <si>
    <t>39 46.756</t>
  </si>
  <si>
    <t>39 41.761</t>
  </si>
  <si>
    <t>-105 12.229</t>
  </si>
  <si>
    <t>Matthews/Winters Park - Mtn Bike Trails</t>
  </si>
  <si>
    <t>-105 11.548</t>
  </si>
  <si>
    <t>Last BFD X - Alex &amp; Michaels Pond</t>
  </si>
  <si>
    <t>39 57.455</t>
  </si>
  <si>
    <t>-105  2.054</t>
  </si>
  <si>
    <t>144 Lowell</t>
  </si>
  <si>
    <t>-105  2.055</t>
  </si>
  <si>
    <t>136 Lowell</t>
  </si>
  <si>
    <t>BFD 9</t>
  </si>
  <si>
    <t>39 56.966</t>
  </si>
  <si>
    <t>-105  2.440</t>
  </si>
  <si>
    <t>39 56.787</t>
  </si>
  <si>
    <t>-105  2.057</t>
  </si>
  <si>
    <t>BFD 8</t>
  </si>
  <si>
    <t>39 57.148</t>
  </si>
  <si>
    <t>-105  2.056</t>
  </si>
  <si>
    <t>Parking for Harper Lake
LouisvilleEW &amp; PowerlineHarper Trails
Follow Southern trail S &amp; W to next point</t>
  </si>
  <si>
    <t>Park Roller Rink</t>
  </si>
  <si>
    <t>128th Ave Underpass</t>
  </si>
  <si>
    <t>Via 130th &amp; Holly</t>
  </si>
  <si>
    <t>Park Village Pool</t>
  </si>
  <si>
    <t>104th</t>
  </si>
  <si>
    <t>104th Ave Multi-use Path</t>
  </si>
  <si>
    <t>N/A</t>
  </si>
  <si>
    <t>New</t>
  </si>
  <si>
    <t>W Mower Trail</t>
  </si>
  <si>
    <t>Hyland Standley Lake</t>
  </si>
  <si>
    <t>Farmers Canal N Trail</t>
  </si>
  <si>
    <t>Yellow</t>
  </si>
  <si>
    <r>
      <t>Platte River Trail (</t>
    </r>
    <r>
      <rPr>
        <b/>
        <sz val="10"/>
        <color indexed="47"/>
        <rFont val="Arial"/>
        <family val="2"/>
      </rPr>
      <t>104prn</t>
    </r>
    <r>
      <rPr>
        <sz val="10"/>
        <rFont val="Arial"/>
        <family val="2"/>
      </rPr>
      <t>)</t>
    </r>
  </si>
  <si>
    <t>104prn</t>
  </si>
  <si>
    <t>Mainly concrete path, 1.5 Mi  asphalt shoulder near beginning</t>
  </si>
  <si>
    <t>Path is narrow W of Country Side, use S Shoulder if heading W</t>
  </si>
  <si>
    <t>-104 56.365</t>
  </si>
  <si>
    <t>-104 55.808</t>
  </si>
  <si>
    <t>-104 55.331</t>
  </si>
  <si>
    <t>-104 55.136</t>
  </si>
  <si>
    <t>39 56.080</t>
  </si>
  <si>
    <t>-105 07.556</t>
  </si>
  <si>
    <t>Via Go SW</t>
  </si>
  <si>
    <t>-105  2.776</t>
  </si>
  <si>
    <t>Eot No Parking</t>
  </si>
  <si>
    <t>End Trail</t>
  </si>
  <si>
    <t>Singletree Th</t>
  </si>
  <si>
    <t>Vb-tgp</t>
  </si>
  <si>
    <t>Tony Grampas Prk</t>
  </si>
  <si>
    <t>Sand Creek</t>
  </si>
  <si>
    <t>Trail Restarts</t>
  </si>
  <si>
    <t>Bluff Lake Nat C</t>
  </si>
  <si>
    <t>G47-ch</t>
  </si>
  <si>
    <t>G47jpr</t>
  </si>
  <si>
    <t>G47mwp</t>
  </si>
  <si>
    <t>39 41.776</t>
  </si>
  <si>
    <t>-105 11.517</t>
  </si>
  <si>
    <t>Rooney Rd T Head</t>
  </si>
  <si>
    <t>C470 &amp; Heyden Green Mtn Trails</t>
  </si>
  <si>
    <t>It is Safer to cross bridge &amp; follow C470 trail instead of Rooney Road</t>
  </si>
  <si>
    <t>39 41.742</t>
  </si>
  <si>
    <t>-105 11.378</t>
  </si>
  <si>
    <t>HGM + C470 Trail</t>
  </si>
  <si>
    <t>Louisville EW Tr Mid junction - Go N</t>
  </si>
  <si>
    <t>Powerline Harper Trail head - S 88th</t>
  </si>
  <si>
    <t>RKCplh</t>
  </si>
  <si>
    <t>Pond Tr Cc</t>
  </si>
  <si>
    <t>Midway Lamar</t>
  </si>
  <si>
    <t>Via 287 Go N</t>
  </si>
  <si>
    <t>SpringBrook</t>
  </si>
  <si>
    <t>SpringBrook Trail near Eldorado Springs in Boulder county</t>
  </si>
  <si>
    <t>-105  0.558</t>
  </si>
  <si>
    <t>Mild, no steep at all</t>
  </si>
  <si>
    <t>Follows Rock Creek Drainage upstream from confluence to Coalton Trail, then N to crest of hill, then looping back on itself W of W of FlatIrons Mall</t>
  </si>
  <si>
    <t>Mixture of gravel, concrete, city street</t>
  </si>
  <si>
    <t>Louisville EW Tr E junction</t>
  </si>
  <si>
    <t>PLHlem</t>
  </si>
  <si>
    <t>39 58.850</t>
  </si>
  <si>
    <t>Thorn Pkwy St Pl</t>
  </si>
  <si>
    <t>Ccp E Take Tr W</t>
  </si>
  <si>
    <t>Cc Tr Go Nw</t>
  </si>
  <si>
    <t>Mccoy Hills Park</t>
  </si>
  <si>
    <t>WM-hsle</t>
  </si>
  <si>
    <t>Follows SpringBrookTrail W from county road 67 up to the Boulder Diversion Canal.  Then has a loop that connects to the Doudy Draw Trail.</t>
  </si>
  <si>
    <t>Cyan</t>
  </si>
  <si>
    <t>Turquoise</t>
  </si>
  <si>
    <t>SBK-67</t>
  </si>
  <si>
    <t>Cnty Rd 67</t>
  </si>
  <si>
    <t>Limited Roadside parking</t>
  </si>
  <si>
    <t>39 55.905</t>
  </si>
  <si>
    <t>-105 16.226</t>
  </si>
  <si>
    <t>SKBdrn</t>
  </si>
  <si>
    <t>SBKdrm</t>
  </si>
  <si>
    <t>Doudy Draw N Trail Head on 170
RR across street at Mesa TH</t>
  </si>
  <si>
    <t>Future trail will go south to Tollgate Cr southern Section.</t>
  </si>
  <si>
    <t>NTG</t>
  </si>
  <si>
    <t>Bridge to Fitzimmons
NTG E junction</t>
  </si>
  <si>
    <t>UPGupsn</t>
  </si>
  <si>
    <t>39 57.243</t>
  </si>
  <si>
    <t>UP Spur N</t>
  </si>
  <si>
    <t>Not in route</t>
  </si>
  <si>
    <t>UPG sdss</t>
  </si>
  <si>
    <t>39 57.008</t>
  </si>
  <si>
    <t>-104 57.318</t>
  </si>
  <si>
    <t>SD Tr S Spur access</t>
  </si>
  <si>
    <t>Access to SD Tr spur</t>
  </si>
  <si>
    <t>UPGrtms</t>
  </si>
  <si>
    <t>-104 57.550</t>
  </si>
  <si>
    <t>RockyTop Middle School</t>
  </si>
  <si>
    <t>Rocky Top Middle School</t>
  </si>
  <si>
    <t>UPGyse</t>
  </si>
  <si>
    <t>-104 57.557</t>
  </si>
  <si>
    <t>York 144 E</t>
  </si>
  <si>
    <t>NE corner 144th &amp; York</t>
  </si>
  <si>
    <t>39 57.458</t>
  </si>
  <si>
    <t>-104 58.099</t>
  </si>
  <si>
    <t>UPGbdss</t>
  </si>
  <si>
    <t>39 57.951</t>
  </si>
  <si>
    <t>-104 57.890</t>
  </si>
  <si>
    <t>BigDry Spur S</t>
  </si>
  <si>
    <t>Spur along Big Dry Cr - Dead end</t>
  </si>
  <si>
    <t>UPGbdsn</t>
  </si>
  <si>
    <t>39 58.085</t>
  </si>
  <si>
    <t>-104 57.911</t>
  </si>
  <si>
    <t>BigDry Spur N</t>
  </si>
  <si>
    <t>N end Big Dry spur - Not in route</t>
  </si>
  <si>
    <t>UPGgd</t>
  </si>
  <si>
    <t>Arsenal Perimeter Tr</t>
  </si>
  <si>
    <t>Airport 56th Trail</t>
  </si>
  <si>
    <t>BFDCtpn</t>
  </si>
  <si>
    <t>Follows Trail N to Singletree Trail head to marshall area to Coalton Trail to McCaslin, then N to start</t>
  </si>
  <si>
    <t>Skyview Elementy</t>
  </si>
  <si>
    <t>Leyden Cr park, trail end</t>
  </si>
  <si>
    <t>-105  7.402</t>
  </si>
  <si>
    <t>TH Restroom</t>
  </si>
  <si>
    <t>Trailhead porta potty</t>
  </si>
  <si>
    <t>128mkb</t>
  </si>
  <si>
    <t>39 55.662</t>
  </si>
  <si>
    <t>-105  0.553</t>
  </si>
  <si>
    <t>Skywood Thorn S bound
Wyco Fox CCP extension just South</t>
  </si>
  <si>
    <t>McKay Broadlands Trail</t>
  </si>
  <si>
    <t>Airport Creek Trail</t>
  </si>
  <si>
    <t>39 58.211</t>
  </si>
  <si>
    <t>-105  8.594</t>
  </si>
  <si>
    <t>WFCtpe</t>
  </si>
  <si>
    <t>WFCstp</t>
  </si>
  <si>
    <t>WFCcce</t>
  </si>
  <si>
    <t>WFCccp</t>
  </si>
  <si>
    <t>WFCcct</t>
  </si>
  <si>
    <t>WFCmhp</t>
  </si>
  <si>
    <t>WFC97d</t>
  </si>
  <si>
    <t>WFC98d</t>
  </si>
  <si>
    <t>WFC98c</t>
  </si>
  <si>
    <t>WFCllt</t>
  </si>
  <si>
    <t>WFCllp</t>
  </si>
  <si>
    <t>DM-hlp</t>
  </si>
  <si>
    <t>DM-mse</t>
  </si>
  <si>
    <t>Follows Little Dry Creek from Clear Cr confluence to end S of Standley Lake near Indiana st.
Then W on highway 72 to highway 93, southward to 64th where it meets Golden Leyden Tr</t>
  </si>
  <si>
    <t>39 56.314</t>
  </si>
  <si>
    <t>-105  0.414</t>
  </si>
  <si>
    <t>McKay-Broadland Trail junction</t>
  </si>
  <si>
    <t>39 48.910</t>
  </si>
  <si>
    <t>39 49.044</t>
  </si>
  <si>
    <t>39 49.384</t>
  </si>
  <si>
    <t>39 49.407</t>
  </si>
  <si>
    <t>39 49.363</t>
  </si>
  <si>
    <t>39 49.413</t>
  </si>
  <si>
    <t>39 49.386</t>
  </si>
  <si>
    <t>39 49.427</t>
  </si>
  <si>
    <t>39 49.204</t>
  </si>
  <si>
    <t>39 49.283</t>
  </si>
  <si>
    <t>96 BroomLong Trail</t>
  </si>
  <si>
    <t>COA9bl</t>
  </si>
  <si>
    <t>SE end of Walnut Cr Trail, loop back
No access to Wadsworth Parkway</t>
  </si>
  <si>
    <t>39 53.390</t>
  </si>
  <si>
    <t>-105  6.076</t>
  </si>
  <si>
    <t>Garrison &amp; 106th</t>
  </si>
  <si>
    <t>Follow Garrison S, Can take Holland St</t>
  </si>
  <si>
    <t>39 53.133</t>
  </si>
  <si>
    <t>-105  6.189</t>
  </si>
  <si>
    <t>104 Holland Way</t>
  </si>
  <si>
    <t>Standley Lake HS  104th &amp; Holland Way</t>
  </si>
  <si>
    <t>39 53.195</t>
  </si>
  <si>
    <t>-105  7.126</t>
  </si>
  <si>
    <t>Countryside Park, Head E</t>
  </si>
  <si>
    <t>39 53.005</t>
  </si>
  <si>
    <t>-105  6.908</t>
  </si>
  <si>
    <t>Kensington Park</t>
  </si>
  <si>
    <t>Kensington Park, Go E &amp; S around lake</t>
  </si>
  <si>
    <t>39 52.972</t>
  </si>
  <si>
    <t>-105  6.511</t>
  </si>
  <si>
    <t>Ketna Res Dam</t>
  </si>
  <si>
    <t>Dam</t>
  </si>
  <si>
    <t>Ketna Reservoir Dam spillway</t>
  </si>
  <si>
    <t>39 52.701</t>
  </si>
  <si>
    <t>-105  6.579</t>
  </si>
  <si>
    <t>39 52.684</t>
  </si>
  <si>
    <t>-105  6.376</t>
  </si>
  <si>
    <t>39 52.286</t>
  </si>
  <si>
    <t>39 56.196</t>
  </si>
  <si>
    <t>39 56.232</t>
  </si>
  <si>
    <t>39 55.952</t>
  </si>
  <si>
    <t>Subdivision trail N</t>
  </si>
  <si>
    <t>Tucker Gulch Trail,  Union St Trail
Yankee Doodle Trail, CO93 &amp; 64th Ave Trails</t>
  </si>
  <si>
    <t>Farmers Highline Canal Trail
Hyland Cr Trail,  Niver Canal Trail</t>
  </si>
  <si>
    <t>Cradleboard Trail,  Mary Miller Trail</t>
  </si>
  <si>
    <t>Marshall Spilway</t>
  </si>
  <si>
    <t>Grnblt Plt Tr E</t>
  </si>
  <si>
    <t>Via Go S</t>
  </si>
  <si>
    <t>Greenbelt Platea</t>
  </si>
  <si>
    <t>39 51.113</t>
  </si>
  <si>
    <t xml:space="preserve"> -104 56.388</t>
  </si>
  <si>
    <t>W Gravel Lakes</t>
  </si>
  <si>
    <t>Louisville Rec</t>
  </si>
  <si>
    <t>Louisville Rec Center Go N</t>
  </si>
  <si>
    <t>LEWwpp</t>
  </si>
  <si>
    <t>39 58.635</t>
  </si>
  <si>
    <t>-105  9.702</t>
  </si>
  <si>
    <t>Goodhue RR Trail N junction</t>
  </si>
  <si>
    <t>LEW-</t>
  </si>
  <si>
    <t>39 59.016</t>
  </si>
  <si>
    <t>-105  8.221</t>
  </si>
  <si>
    <t>LEW-pp</t>
  </si>
  <si>
    <t>39 59.022</t>
  </si>
  <si>
    <t>-105  8.089</t>
  </si>
  <si>
    <t>Pirates Park</t>
  </si>
  <si>
    <t>PLHrkc</t>
  </si>
  <si>
    <t>39 56.425</t>
  </si>
  <si>
    <t>End of loop</t>
  </si>
  <si>
    <t>-105  0.631</t>
  </si>
  <si>
    <t>Walk Thru Time</t>
  </si>
  <si>
    <t>Rooney Rd</t>
  </si>
  <si>
    <t>39 42.407'</t>
  </si>
  <si>
    <t>-105 11.813</t>
  </si>
  <si>
    <t>39 43.255</t>
  </si>
  <si>
    <t>-105 11.956</t>
  </si>
  <si>
    <t>Colfax Ave</t>
  </si>
  <si>
    <t>Ralston Canal Tr mid backtrack</t>
  </si>
  <si>
    <t>LDC Tr - 93 &amp; 64th - Go E</t>
  </si>
  <si>
    <t>Continue N on E side of 93</t>
  </si>
  <si>
    <t>G47rdn</t>
  </si>
  <si>
    <t>G47apy</t>
  </si>
  <si>
    <t>39 41.214</t>
  </si>
  <si>
    <t>-105 11.573</t>
  </si>
  <si>
    <t>APY Tr</t>
  </si>
  <si>
    <t>Alameda Pkwy Tr (South)</t>
  </si>
  <si>
    <t>ReDakotaSlide Tr N</t>
  </si>
  <si>
    <t>39 40.636</t>
  </si>
  <si>
    <t>-105 11.521</t>
  </si>
  <si>
    <t>Follows 104th Ave shoulder - then multi-use paths W from Platte River to Standley Lake TH on N side.</t>
  </si>
  <si>
    <t>Recycled asphalt surface, concrete bike path, couple blocks of lightly used street</t>
  </si>
  <si>
    <t>39 45.544</t>
  </si>
  <si>
    <t>39 45.355</t>
  </si>
  <si>
    <t>39 45.973</t>
  </si>
  <si>
    <t>-105 07.929</t>
  </si>
  <si>
    <t>-105 08.080</t>
  </si>
  <si>
    <t>-105 07.703</t>
  </si>
  <si>
    <t>-105 07.610</t>
  </si>
  <si>
    <t>-105 07.986</t>
  </si>
  <si>
    <t>-105 08.052</t>
  </si>
  <si>
    <t>-105 08.419</t>
  </si>
  <si>
    <t>-105 08.641</t>
  </si>
  <si>
    <t>-105 08.919</t>
  </si>
  <si>
    <t>-105 09.399</t>
  </si>
  <si>
    <t>-105 09.410</t>
  </si>
  <si>
    <t>-105 10.195</t>
  </si>
  <si>
    <t>Parking for Sand Cr Park</t>
  </si>
  <si>
    <t>NTG-wf</t>
  </si>
  <si>
    <t>39 45.368</t>
  </si>
  <si>
    <t>-104 50.518</t>
  </si>
  <si>
    <t>Water Feature</t>
  </si>
  <si>
    <t>Water feature</t>
  </si>
  <si>
    <t>NTG-sx</t>
  </si>
  <si>
    <t>39 45.373</t>
  </si>
  <si>
    <t>-104 50.500</t>
  </si>
  <si>
    <t>Self Cross</t>
  </si>
  <si>
    <t>Cross earlier section of this trail</t>
  </si>
  <si>
    <t>NTGscm</t>
  </si>
  <si>
    <t>39 45.426</t>
  </si>
  <si>
    <t>-104 50.263</t>
  </si>
  <si>
    <t>Sand Cr Middle Junction - Go E</t>
  </si>
  <si>
    <t>NTGfbr</t>
  </si>
  <si>
    <t>-104 50.145</t>
  </si>
  <si>
    <t>SC Bridge</t>
  </si>
  <si>
    <t>39 45.413</t>
  </si>
  <si>
    <t>Bridge again, retrace trail S</t>
  </si>
  <si>
    <t>NTGeot</t>
  </si>
  <si>
    <t>39 44.409</t>
  </si>
  <si>
    <t xml:space="preserve"> -104 49.707</t>
  </si>
  <si>
    <t>End of Track - Potomac &amp; Colfax</t>
  </si>
  <si>
    <t>Tony Grampas Park parking lot
Trail emergest by Montesorri school</t>
  </si>
  <si>
    <t>Wyco Dr, FoxRun and Community Center Park Trails +</t>
  </si>
  <si>
    <t>EBG128</t>
  </si>
  <si>
    <t>128th Tr W</t>
  </si>
  <si>
    <t>128th Ave MUP W</t>
  </si>
  <si>
    <r>
      <t>Lakewood</t>
    </r>
    <r>
      <rPr>
        <sz val="10"/>
        <rFont val="Arial"/>
        <family val="2"/>
      </rPr>
      <t xml:space="preserve"> - 4th &amp; Union - Federal Center</t>
    </r>
  </si>
  <si>
    <t>RTD-CY</t>
  </si>
  <si>
    <t>-104 55.729</t>
  </si>
  <si>
    <t>85 &amp; 72nd</t>
  </si>
  <si>
    <r>
      <t>Commerce City</t>
    </r>
    <r>
      <rPr>
        <sz val="10"/>
        <rFont val="Arial"/>
        <family val="2"/>
      </rPr>
      <t xml:space="preserve"> - US85 &amp; 72nd</t>
    </r>
  </si>
  <si>
    <t>39 34.775</t>
  </si>
  <si>
    <t>-104 52.643</t>
  </si>
  <si>
    <t>DryCr Sta</t>
  </si>
  <si>
    <r>
      <t>Englewood</t>
    </r>
    <r>
      <rPr>
        <sz val="10"/>
        <rFont val="Arial"/>
        <family val="2"/>
      </rPr>
      <t xml:space="preserve"> - 9450 E Dry Cr @ I25 - </t>
    </r>
    <r>
      <rPr>
        <b/>
        <sz val="10"/>
        <color indexed="10"/>
        <rFont val="Arial"/>
        <family val="2"/>
      </rPr>
      <t>Light Rail</t>
    </r>
  </si>
  <si>
    <t>39 38.621</t>
  </si>
  <si>
    <t>-104 52.737</t>
  </si>
  <si>
    <t>Dayton Sta</t>
  </si>
  <si>
    <r>
      <t>Englewood</t>
    </r>
    <r>
      <rPr>
        <sz val="10"/>
        <rFont val="Arial"/>
        <family val="2"/>
      </rPr>
      <t xml:space="preserve"> - 4151 S Dayton / I225 - </t>
    </r>
    <r>
      <rPr>
        <b/>
        <sz val="10"/>
        <color indexed="10"/>
        <rFont val="Arial"/>
        <family val="2"/>
      </rPr>
      <t>Light Rail</t>
    </r>
  </si>
  <si>
    <t>RTD-EFI</t>
  </si>
  <si>
    <t>39 56.005</t>
  </si>
  <si>
    <t>E Flatirons</t>
  </si>
  <si>
    <r>
      <t>Broomfield</t>
    </r>
    <r>
      <rPr>
        <sz val="10"/>
        <rFont val="Arial"/>
        <family val="2"/>
      </rPr>
      <t xml:space="preserve"> - 36 &amp; E Flatirons Cir</t>
    </r>
  </si>
  <si>
    <t>Evergreen</t>
  </si>
  <si>
    <r>
      <t>Evergreen</t>
    </r>
    <r>
      <rPr>
        <sz val="10"/>
        <rFont val="Arial"/>
        <family val="2"/>
      </rPr>
      <t xml:space="preserve"> - 74 @ Christ The King Church - small</t>
    </r>
  </si>
  <si>
    <t>39 41.996</t>
  </si>
  <si>
    <t>-105 19.860</t>
  </si>
  <si>
    <t>ElRancho I70</t>
  </si>
  <si>
    <r>
      <t>Evergreen</t>
    </r>
    <r>
      <rPr>
        <sz val="10"/>
        <rFont val="Arial"/>
        <family val="2"/>
      </rPr>
      <t xml:space="preserve"> - El Rancho exit S</t>
    </r>
  </si>
  <si>
    <t>39 40.661</t>
  </si>
  <si>
    <t>-104 59.550</t>
  </si>
  <si>
    <t>Evans Sta</t>
  </si>
  <si>
    <r>
      <t>Denver</t>
    </r>
    <r>
      <rPr>
        <sz val="10"/>
        <rFont val="Arial"/>
        <family val="2"/>
      </rPr>
      <t xml:space="preserve"> - Evans &amp; Delaware - </t>
    </r>
    <r>
      <rPr>
        <b/>
        <sz val="10"/>
        <color indexed="10"/>
        <rFont val="Arial"/>
        <family val="2"/>
      </rPr>
      <t>Light Rail</t>
    </r>
  </si>
  <si>
    <t>39 39.404</t>
  </si>
  <si>
    <t>-104 59.900</t>
  </si>
  <si>
    <t>Englewood Sta</t>
  </si>
  <si>
    <r>
      <t>Englewood</t>
    </r>
    <r>
      <rPr>
        <sz val="10"/>
        <rFont val="Arial"/>
        <family val="2"/>
      </rPr>
      <t xml:space="preserve"> - Floyd &amp; Inca - </t>
    </r>
    <r>
      <rPr>
        <b/>
        <sz val="10"/>
        <color indexed="10"/>
        <rFont val="Arial"/>
        <family val="2"/>
      </rPr>
      <t>Light Rail</t>
    </r>
  </si>
  <si>
    <t>40  1.338</t>
  </si>
  <si>
    <t>-105 14.518</t>
  </si>
  <si>
    <t>Foothills - Perl</t>
  </si>
  <si>
    <r>
      <t>Cowdrey Draw Tr (part of CTM) (</t>
    </r>
    <r>
      <rPr>
        <b/>
        <sz val="10"/>
        <color indexed="11"/>
        <rFont val="Arial"/>
        <family val="2"/>
      </rPr>
      <t>FIVgbt</t>
    </r>
    <r>
      <rPr>
        <sz val="10"/>
        <rFont val="Arial"/>
        <family val="2"/>
      </rPr>
      <t>)</t>
    </r>
  </si>
  <si>
    <t>Flat Irons Vista Trail</t>
  </si>
  <si>
    <t>Trail changed to connect to new SpringBrook Tr &amp; Flatirons Vista split-off</t>
  </si>
  <si>
    <t>Medium/mild - some loose sections</t>
  </si>
  <si>
    <t>MTB</t>
  </si>
  <si>
    <r>
      <t>Flat Irons Vista Trail (</t>
    </r>
    <r>
      <rPr>
        <b/>
        <sz val="10"/>
        <color indexed="10"/>
        <rFont val="Arial"/>
        <family val="2"/>
      </rPr>
      <t>CDDfiv</t>
    </r>
    <r>
      <rPr>
        <sz val="10"/>
        <rFont val="Arial"/>
        <family val="2"/>
      </rPr>
      <t>)</t>
    </r>
  </si>
  <si>
    <t>CO_DS</t>
  </si>
  <si>
    <t>CO_FN</t>
  </si>
  <si>
    <t>Colorado Hills Open Space &amp; Dog Park</t>
  </si>
  <si>
    <t>Oakhurst Park West</t>
  </si>
  <si>
    <t>Follows Big Dry Creek South and West from I25 to Standley Lake, Extension takes it to Little Dry Cr trail.</t>
  </si>
  <si>
    <t>Must go N or S on Jasmine to access RPL Tr - on N take left turns to trail</t>
  </si>
  <si>
    <t>RPL Tr Horizon</t>
  </si>
  <si>
    <t>Path S side</t>
  </si>
  <si>
    <t>SWT SD Trails</t>
  </si>
  <si>
    <t>Colo Switch</t>
  </si>
  <si>
    <t>York Switch</t>
  </si>
  <si>
    <t>128rplhz</t>
  </si>
  <si>
    <t>RPL Tr GE</t>
  </si>
  <si>
    <t>Yosemite Riverdale</t>
  </si>
  <si>
    <t>HomeFarmLoop Trail</t>
  </si>
  <si>
    <r>
      <t>BDC &amp; HFL Trails S of trailhead  (</t>
    </r>
    <r>
      <rPr>
        <b/>
        <sz val="10"/>
        <color indexed="21"/>
        <rFont val="Arial"/>
        <family val="2"/>
      </rPr>
      <t>128bdchf</t>
    </r>
    <r>
      <rPr>
        <sz val="10"/>
        <rFont val="Arial"/>
        <family val="2"/>
      </rPr>
      <t>)</t>
    </r>
  </si>
  <si>
    <r>
      <t>Yosemite and Riverdale Rd (</t>
    </r>
    <r>
      <rPr>
        <b/>
        <sz val="10"/>
        <color indexed="21"/>
        <rFont val="Arial"/>
        <family val="2"/>
      </rPr>
      <t>128yrr</t>
    </r>
    <r>
      <rPr>
        <sz val="10"/>
        <rFont val="Arial"/>
        <family val="2"/>
      </rPr>
      <t>)</t>
    </r>
  </si>
  <si>
    <t>EastlakeBrantner Trail</t>
  </si>
  <si>
    <t>128th Ave Multi-use Path</t>
  </si>
  <si>
    <t>-104 55.980</t>
  </si>
  <si>
    <t>-104 56.175</t>
  </si>
  <si>
    <t>-104 55.955</t>
  </si>
  <si>
    <t>-104 55.803</t>
  </si>
  <si>
    <t>39 48.311</t>
  </si>
  <si>
    <t>39 48.126</t>
  </si>
  <si>
    <t>39 48.115</t>
  </si>
  <si>
    <t>39 47.993</t>
  </si>
  <si>
    <t>39 52.710</t>
  </si>
  <si>
    <t>39 52.593</t>
  </si>
  <si>
    <t>39 52.643</t>
  </si>
  <si>
    <t>39 52.241</t>
  </si>
  <si>
    <t>39 51.599</t>
  </si>
  <si>
    <t>-105  8.254</t>
  </si>
  <si>
    <t>Cleo Mudrock Pk</t>
  </si>
  <si>
    <t>Cleo Mudrock Park</t>
  </si>
  <si>
    <t>GRR Tr S</t>
  </si>
  <si>
    <t>Goodhue RR Trail S junction</t>
  </si>
  <si>
    <t>39 58.422</t>
  </si>
  <si>
    <t>-105  9.392</t>
  </si>
  <si>
    <t>PLH Tr M Go W</t>
  </si>
  <si>
    <t>PowerlineHarper Tr Mid junction Go W</t>
  </si>
  <si>
    <t>39 58.351</t>
  </si>
  <si>
    <t>-105  9.371</t>
  </si>
  <si>
    <t>PLH Tr S Go N</t>
  </si>
  <si>
    <t>PowerlineHarper Tr S junction Go N</t>
  </si>
  <si>
    <t>LEW-as</t>
  </si>
  <si>
    <t>39 58.527</t>
  </si>
  <si>
    <t>-105  9.639</t>
  </si>
  <si>
    <t>Abroratum Skate</t>
  </si>
  <si>
    <t>Arboratum and skate Park</t>
  </si>
  <si>
    <t>LEWlrc</t>
  </si>
  <si>
    <t>39 58.528</t>
  </si>
  <si>
    <t>-105  9.413</t>
  </si>
  <si>
    <t>Mixture of concrete paths, packed gravel, City Street</t>
  </si>
  <si>
    <t>RoundTrip</t>
  </si>
  <si>
    <t>Modified</t>
  </si>
  <si>
    <t>Rouond Trip</t>
  </si>
  <si>
    <t>Track Re-aligned</t>
  </si>
  <si>
    <t>Legacy Ridge</t>
  </si>
  <si>
    <t>Coronado Pkwy, N Park Trails, Legacy Ridge</t>
  </si>
  <si>
    <t>LDCccte</t>
  </si>
  <si>
    <t>LDCcctw</t>
  </si>
  <si>
    <t>VBW</t>
  </si>
  <si>
    <t>VBWrcn</t>
  </si>
  <si>
    <t>VBWrce</t>
  </si>
  <si>
    <t>VBWrcw</t>
  </si>
  <si>
    <t>VBWglye</t>
  </si>
  <si>
    <t>VBW64up</t>
  </si>
  <si>
    <t>VBWbpn</t>
  </si>
  <si>
    <t>VBWbps</t>
  </si>
  <si>
    <t>VBWvbcm</t>
  </si>
  <si>
    <t>VBW60</t>
  </si>
  <si>
    <t>VBWsrp</t>
  </si>
  <si>
    <t>VBWrcs</t>
  </si>
  <si>
    <t>VBWed</t>
  </si>
  <si>
    <t>VBWeotw</t>
  </si>
  <si>
    <t>VBWed58</t>
  </si>
  <si>
    <t>Vbglyw</t>
  </si>
  <si>
    <t>-105 11.900</t>
  </si>
  <si>
    <t>RC Tr N</t>
  </si>
  <si>
    <t>Ralston Cr Tr connection</t>
  </si>
  <si>
    <t>39 49.240</t>
  </si>
  <si>
    <t>-105 11.848</t>
  </si>
  <si>
    <t>RC Tr E go W</t>
  </si>
  <si>
    <t>Ralston Cr Tr share W under St</t>
  </si>
  <si>
    <t>39 49.260</t>
  </si>
  <si>
    <t>-105 11.916</t>
  </si>
  <si>
    <t>RC Tr W go S</t>
  </si>
  <si>
    <t>Ralston Cr Tr end share go S</t>
  </si>
  <si>
    <t>39 48.828</t>
  </si>
  <si>
    <t>-105 12.009</t>
  </si>
  <si>
    <t>64 Underpass</t>
  </si>
  <si>
    <t>Underpass 64th Ave Ball fields</t>
  </si>
  <si>
    <t>39 48.788</t>
  </si>
  <si>
    <t>-105 11.998</t>
  </si>
  <si>
    <t>GLY Tr E</t>
  </si>
  <si>
    <t>Golden Leyden Tr E connection</t>
  </si>
  <si>
    <t>-105 12.176</t>
  </si>
  <si>
    <t>Ball Park N Tr</t>
  </si>
  <si>
    <t>N trail thu ball park</t>
  </si>
  <si>
    <t>39 48.563</t>
  </si>
  <si>
    <t>-105 12.179</t>
  </si>
  <si>
    <t>S trail thru ball park</t>
  </si>
  <si>
    <t>39 48.484</t>
  </si>
  <si>
    <t>-105 12.186</t>
  </si>
  <si>
    <t>VB Cr Tr M</t>
  </si>
  <si>
    <t>Van Bibber Tr Cr midpoint</t>
  </si>
  <si>
    <t>39 48.334</t>
  </si>
  <si>
    <t>-105 11.796</t>
  </si>
  <si>
    <t>60th Ave</t>
  </si>
  <si>
    <t>60th Ave head E</t>
  </si>
  <si>
    <t>39 48.336</t>
  </si>
  <si>
    <t>-105 11.590</t>
  </si>
  <si>
    <t>SunriseRidge Park</t>
  </si>
  <si>
    <t>39 48.433</t>
  </si>
  <si>
    <t>-105 12.490</t>
  </si>
  <si>
    <t>RC Tr S Fairmont</t>
  </si>
  <si>
    <t>Cross Fairmont Canal Trail</t>
  </si>
  <si>
    <t>39 48.248</t>
  </si>
  <si>
    <t>-105 13.110</t>
  </si>
  <si>
    <t>El Diente</t>
  </si>
  <si>
    <t>Almost to end</t>
  </si>
  <si>
    <t>39 48.207</t>
  </si>
  <si>
    <t>-105 13.161</t>
  </si>
  <si>
    <t>EOT W</t>
  </si>
  <si>
    <t>Private Property - not in route</t>
  </si>
  <si>
    <t>39 48.100</t>
  </si>
  <si>
    <t>-105 13.089</t>
  </si>
  <si>
    <t>El Diente St 58th</t>
  </si>
  <si>
    <t>Go W on S side</t>
  </si>
  <si>
    <t>39 48.107</t>
  </si>
  <si>
    <t>-105 13.463</t>
  </si>
  <si>
    <t>GLY 93</t>
  </si>
  <si>
    <t>Hwy 93 GLY Tr W End of track</t>
  </si>
  <si>
    <t>MUPS + drainage</t>
  </si>
  <si>
    <t>4 times</t>
  </si>
  <si>
    <t>Connects Ralston Cr Trail &amp; Golden Leyden Trails</t>
  </si>
  <si>
    <r>
      <t>Near Torrey St on 7-th Ave (</t>
    </r>
    <r>
      <rPr>
        <b/>
        <sz val="10"/>
        <color indexed="15"/>
        <rFont val="Arial"/>
        <family val="2"/>
      </rPr>
      <t>VBW70t</t>
    </r>
    <r>
      <rPr>
        <sz val="10"/>
        <rFont val="Arial"/>
        <family val="2"/>
      </rPr>
      <t>)</t>
    </r>
  </si>
  <si>
    <r>
      <t>Hwy 93 @ 58th Ave (</t>
    </r>
    <r>
      <rPr>
        <b/>
        <sz val="10"/>
        <color indexed="15"/>
        <rFont val="Arial"/>
        <family val="2"/>
      </rPr>
      <t>VBWglyw</t>
    </r>
    <r>
      <rPr>
        <sz val="10"/>
        <rFont val="Arial"/>
        <family val="2"/>
      </rPr>
      <t>)</t>
    </r>
  </si>
  <si>
    <t>Van Bibber W Section</t>
  </si>
  <si>
    <t>View Back SW + N/S</t>
  </si>
  <si>
    <t>NFScprre</t>
  </si>
  <si>
    <t>39 45.645</t>
  </si>
  <si>
    <t>-104 52.713</t>
  </si>
  <si>
    <t>Restroom E</t>
  </si>
  <si>
    <t>S end of pond</t>
  </si>
  <si>
    <t>NFSsep</t>
  </si>
  <si>
    <t>-104 52.735</t>
  </si>
  <si>
    <t>SE Parking</t>
  </si>
  <si>
    <t>NFSnep</t>
  </si>
  <si>
    <t>39 45.750</t>
  </si>
  <si>
    <t>-104 52.835</t>
  </si>
  <si>
    <t>NE Parking</t>
  </si>
  <si>
    <t>NFSnw</t>
  </si>
  <si>
    <t>NW Inside</t>
  </si>
  <si>
    <t>Middle Crossing</t>
  </si>
  <si>
    <t>NFSsmp</t>
  </si>
  <si>
    <t>39 45.631</t>
  </si>
  <si>
    <t>-104 53.123</t>
  </si>
  <si>
    <t>S Mid Parking</t>
  </si>
  <si>
    <t>Main Parking Area</t>
  </si>
  <si>
    <t>NFSmlke</t>
  </si>
  <si>
    <t>39 45.612</t>
  </si>
  <si>
    <t>-104 52.565</t>
  </si>
  <si>
    <t>ML King E</t>
  </si>
  <si>
    <t>Loop around and under bridge</t>
  </si>
  <si>
    <t>NFScn</t>
  </si>
  <si>
    <t>39 45.476</t>
  </si>
  <si>
    <t>-104 52.689</t>
  </si>
  <si>
    <t>Circle N</t>
  </si>
  <si>
    <t>Keep Left to avoid repeat</t>
  </si>
  <si>
    <t>NFSloop</t>
  </si>
  <si>
    <t>39 45.374</t>
  </si>
  <si>
    <t>-104 52.788</t>
  </si>
  <si>
    <t>Loop N</t>
  </si>
  <si>
    <t>N Park Tr Strt</t>
  </si>
  <si>
    <t>N Valley Mall</t>
  </si>
  <si>
    <t>PRNcpt</t>
  </si>
  <si>
    <t>39 45.396</t>
  </si>
  <si>
    <t>-105  0.421</t>
  </si>
  <si>
    <t>Tr 2 Commons Pk</t>
  </si>
  <si>
    <t>Trail to Commons Park across river</t>
  </si>
  <si>
    <t>39 51.283</t>
  </si>
  <si>
    <t>39 45.510</t>
  </si>
  <si>
    <t>39 45.414</t>
  </si>
  <si>
    <t>39 45.045</t>
  </si>
  <si>
    <t>-104 55.845</t>
  </si>
  <si>
    <t>-105 07.730</t>
  </si>
  <si>
    <t>-105 08.786</t>
  </si>
  <si>
    <t>-105 06.479</t>
  </si>
  <si>
    <t>-105 06.489</t>
  </si>
  <si>
    <t>-105 06.535</t>
  </si>
  <si>
    <t>-105 05.490</t>
  </si>
  <si>
    <t>-105 05.434</t>
  </si>
  <si>
    <t>-105 05.421</t>
  </si>
  <si>
    <t>-105 04.889'</t>
  </si>
  <si>
    <t>-105 04.773</t>
  </si>
  <si>
    <t>-105 04.3224</t>
  </si>
  <si>
    <t>Apex Mtn Bike Trail head
To avoid steep dirt downhill follow parking lot trail to G47-CH route point.</t>
  </si>
  <si>
    <t>39 40.540</t>
  </si>
  <si>
    <t>Northaven Start</t>
  </si>
  <si>
    <t>Bridge</t>
  </si>
  <si>
    <t>Eagleview Elem</t>
  </si>
  <si>
    <t>Via 58 + Kipling</t>
  </si>
  <si>
    <t>Lutz Sport Cmplx</t>
  </si>
  <si>
    <t>Van Bibber E End</t>
  </si>
  <si>
    <t>Van Bibber W End</t>
  </si>
  <si>
    <t>Via 52 Indiana</t>
  </si>
  <si>
    <t>Via 52 Mcintire</t>
  </si>
  <si>
    <t>Via 50 Mcintire</t>
  </si>
  <si>
    <t>39 49.621</t>
  </si>
  <si>
    <t>39 49.618</t>
  </si>
  <si>
    <t>39 49.345</t>
  </si>
  <si>
    <t>39 49.382</t>
  </si>
  <si>
    <t>39 48.850</t>
  </si>
  <si>
    <t>39 48.917</t>
  </si>
  <si>
    <t>39 48.962</t>
  </si>
  <si>
    <t>39 49.007</t>
  </si>
  <si>
    <t>39 48.953</t>
  </si>
  <si>
    <t>39 48.760</t>
  </si>
  <si>
    <t>39 48.973</t>
  </si>
  <si>
    <t>39 48.967</t>
  </si>
  <si>
    <t>39 49.073</t>
  </si>
  <si>
    <t>39 46.967</t>
  </si>
  <si>
    <t>39 46.064</t>
  </si>
  <si>
    <t>39 45.669</t>
  </si>
  <si>
    <t>Airport56</t>
  </si>
  <si>
    <t>Airport Blvd / 56th Ave Trail</t>
  </si>
  <si>
    <t>A56hce</t>
  </si>
  <si>
    <t>39 44.488</t>
  </si>
  <si>
    <t>-104 47.465</t>
  </si>
  <si>
    <t>HCE Tr</t>
  </si>
  <si>
    <t>A56-sc</t>
  </si>
  <si>
    <t>39 44.894</t>
  </si>
  <si>
    <t>-104 47.416</t>
  </si>
  <si>
    <t>A56-40</t>
  </si>
  <si>
    <t>39.46.380</t>
  </si>
  <si>
    <t>-104 47.388</t>
  </si>
  <si>
    <t>40th go W</t>
  </si>
  <si>
    <t>A56crs</t>
  </si>
  <si>
    <t>39 46.402</t>
  </si>
  <si>
    <t>-104 48.593</t>
  </si>
  <si>
    <t>Chambers Rd - Go N on W side</t>
  </si>
  <si>
    <t>Highline Canal Tr E section
Just N of Colfax - go N on E side</t>
  </si>
  <si>
    <t>A56crn</t>
  </si>
  <si>
    <t>39 47.881</t>
  </si>
  <si>
    <t>-104 48.601</t>
  </si>
  <si>
    <t>40th Chambers</t>
  </si>
  <si>
    <t>56th Chambers</t>
  </si>
  <si>
    <t>56th Ave &amp; Chambers - Go E</t>
  </si>
  <si>
    <t>-104 57.861</t>
  </si>
  <si>
    <t>W Junction WFC @ Jaycee Park</t>
  </si>
  <si>
    <t>E Junction WFC Trail @ Jaycee Park</t>
  </si>
  <si>
    <t>multiple</t>
  </si>
  <si>
    <t>Greenway Trail, Croke Cr,
Grange Ditch</t>
  </si>
  <si>
    <t>BIFzsp</t>
  </si>
  <si>
    <t>39 44.152</t>
  </si>
  <si>
    <t>-105 12.898</t>
  </si>
  <si>
    <t>97 Downing Go N</t>
  </si>
  <si>
    <t>98 Downing Tr W</t>
  </si>
  <si>
    <t>Lambert Lakes T</t>
  </si>
  <si>
    <t>Signal Ditch</t>
  </si>
  <si>
    <t>Upper Ditch W</t>
  </si>
  <si>
    <t>Follow Upper Ditch Trail W</t>
  </si>
  <si>
    <t>CDDcss</t>
  </si>
  <si>
    <t>-105 14.185</t>
  </si>
  <si>
    <t>Coal Seam S</t>
  </si>
  <si>
    <t>CDDmth</t>
  </si>
  <si>
    <t>39 57.171</t>
  </si>
  <si>
    <t>-105 13.867</t>
  </si>
  <si>
    <t>MM TH RR</t>
  </si>
  <si>
    <t>Marshall Mesa TH - RR</t>
  </si>
  <si>
    <t>Follow Coal Seam Trail N
Pass Black Diamond &amp; High View Mines</t>
  </si>
  <si>
    <t>39 57.117</t>
  </si>
  <si>
    <t>-105 13.871</t>
  </si>
  <si>
    <t>CDDmvt</t>
  </si>
  <si>
    <t>Marshall Vly Tr</t>
  </si>
  <si>
    <t>CDD-tn</t>
  </si>
  <si>
    <t>39 57.260</t>
  </si>
  <si>
    <t>-105 13.091</t>
  </si>
  <si>
    <t>Tr N to 170</t>
  </si>
  <si>
    <t>Trail North to CO 170 - No parking</t>
  </si>
  <si>
    <t>Follow Marshall Valley Tr E
along Davidson Ditch</t>
  </si>
  <si>
    <t>CDDcdt</t>
  </si>
  <si>
    <t>39 57.264</t>
  </si>
  <si>
    <t>-105 12.718</t>
  </si>
  <si>
    <t>Cowdrey Draw Tr</t>
  </si>
  <si>
    <t>EOT Cowdrey Draw Tr (CTM)</t>
  </si>
  <si>
    <t>Coalton Marshall Mesa Trail</t>
  </si>
  <si>
    <t>Mostly Single track, some asphalt</t>
  </si>
  <si>
    <t>Medium - some loose sections</t>
  </si>
  <si>
    <t>Community &amp; Doudy Draw Trail</t>
  </si>
  <si>
    <t>Community Doudy Draw Trail</t>
  </si>
  <si>
    <t>CTMcde</t>
  </si>
  <si>
    <t>39 57.550</t>
  </si>
  <si>
    <t>-105 11.979</t>
  </si>
  <si>
    <t>CC-224</t>
  </si>
  <si>
    <t>CC-prn</t>
  </si>
  <si>
    <t>CC-270</t>
  </si>
  <si>
    <t>CC-tlp</t>
  </si>
  <si>
    <t>CC-68h</t>
  </si>
  <si>
    <t>CC-lpa</t>
  </si>
  <si>
    <t>COAaug</t>
  </si>
  <si>
    <t>COAmcu</t>
  </si>
  <si>
    <t>COAsth</t>
  </si>
  <si>
    <t>COAstt</t>
  </si>
  <si>
    <t>COAste</t>
  </si>
  <si>
    <t>COAose</t>
  </si>
  <si>
    <t>COAosw</t>
  </si>
  <si>
    <t>CTMstt</t>
  </si>
  <si>
    <t>CTM-ms</t>
  </si>
  <si>
    <t>CTM-wg</t>
  </si>
  <si>
    <t>CTM128</t>
  </si>
  <si>
    <t>CTMgps</t>
  </si>
  <si>
    <t>CTM-s</t>
  </si>
  <si>
    <t>CTMgpe</t>
  </si>
  <si>
    <t>70th &amp; Colorado (CY-7co)</t>
  </si>
  <si>
    <t>Platte River N (CY-prn)</t>
  </si>
  <si>
    <t>CY-prn</t>
  </si>
  <si>
    <t>CY1</t>
  </si>
  <si>
    <t>PwrlineHarper</t>
  </si>
  <si>
    <t>Louisville EW Tr N junction - Go W</t>
  </si>
  <si>
    <t>Harper Lake East entrance - Go CW</t>
  </si>
  <si>
    <t>Trail 2 Harper Lake - head E &amp; N</t>
  </si>
  <si>
    <t>Rock Creek Trail - Start Track</t>
  </si>
  <si>
    <t>Via Go N on W Flatiron Circle</t>
  </si>
  <si>
    <t>Thornton NS</t>
  </si>
  <si>
    <t>Wyco Fox CCP</t>
  </si>
  <si>
    <t>Niver N Cotton Trail</t>
  </si>
  <si>
    <t>Signal Ditch Trail</t>
  </si>
  <si>
    <t>Hyland Standley Trail</t>
  </si>
  <si>
    <t>Clear Creek Trail</t>
  </si>
  <si>
    <t>Riverdale Rd</t>
  </si>
  <si>
    <t>twice</t>
  </si>
  <si>
    <t>Farmers Canal NE</t>
  </si>
  <si>
    <t>Big Dry Creek Trail</t>
  </si>
  <si>
    <t>Farmers Canal Trail</t>
  </si>
  <si>
    <t>92nd Ave</t>
  </si>
  <si>
    <t>Sheridan Blvd</t>
  </si>
  <si>
    <t>Niver Open Space</t>
  </si>
  <si>
    <t>Niver N Cotton</t>
  </si>
  <si>
    <t>Platte River S Trail</t>
  </si>
  <si>
    <t>Cherry Creek Trail</t>
  </si>
  <si>
    <t>Van Bibber Trail</t>
  </si>
  <si>
    <t>Eastlake Brantner Trail</t>
  </si>
  <si>
    <t>Broom In Flat Trail</t>
  </si>
  <si>
    <t>Coalton Marshal Trail</t>
  </si>
  <si>
    <t>Thornton NS Trail</t>
  </si>
  <si>
    <t>River Park Lee Trail</t>
  </si>
  <si>
    <t>BFD Tr N Midway Pk</t>
  </si>
  <si>
    <t>BFD Tr N Midway park</t>
  </si>
  <si>
    <t>2BL Blue Star Hiway</t>
  </si>
  <si>
    <t>Footpath access off N side of mesa
@ junction follow center path to Trailhead</t>
  </si>
  <si>
    <t>Sheridan Blvd Head S to 100th</t>
  </si>
  <si>
    <t>Spruce 50 - Go E</t>
  </si>
  <si>
    <r>
      <t>Sand Cr Tr @ Quebec (</t>
    </r>
    <r>
      <rPr>
        <b/>
        <sz val="10"/>
        <color indexed="20"/>
        <rFont val="Arial"/>
        <family val="2"/>
      </rPr>
      <t>CNS-sc</t>
    </r>
    <r>
      <rPr>
        <sz val="10"/>
        <rFont val="Arial"/>
        <family val="2"/>
      </rPr>
      <t>)</t>
    </r>
  </si>
  <si>
    <r>
      <t>96th &amp; Buckly (</t>
    </r>
    <r>
      <rPr>
        <b/>
        <sz val="10"/>
        <color indexed="20"/>
        <rFont val="Arial"/>
        <family val="2"/>
      </rPr>
      <t>CNS96b</t>
    </r>
    <r>
      <rPr>
        <sz val="10"/>
        <rFont val="Arial"/>
        <family val="2"/>
      </rPr>
      <t>)</t>
    </r>
  </si>
  <si>
    <t>CNS/APT Tr</t>
  </si>
  <si>
    <t>Commerce NS Tr goes N over Sand Cr</t>
  </si>
  <si>
    <t>-104 54.121</t>
  </si>
  <si>
    <t>39 46.775</t>
  </si>
  <si>
    <t>Hyland Cr Tr</t>
  </si>
  <si>
    <t xml:space="preserve">UP / BNSF tracks leave tunnel 100 yds S
15 tunnels to get past Eldorado Mtn 
</t>
  </si>
  <si>
    <r>
      <t xml:space="preserve">Leave Fowler Tr    </t>
    </r>
    <r>
      <rPr>
        <b/>
        <sz val="10"/>
        <color indexed="10"/>
        <rFont val="Arial"/>
        <family val="2"/>
      </rPr>
      <t>Hiking only to E of here!</t>
    </r>
  </si>
  <si>
    <t>Shares Fowler trail at start</t>
  </si>
  <si>
    <t>-105  9.500</t>
  </si>
  <si>
    <t>RC Tr via 58</t>
  </si>
  <si>
    <t>39 46.128</t>
  </si>
  <si>
    <t>Shadow Ridge Middle School</t>
  </si>
  <si>
    <t>Hyland Greens Park &amp; Pool
Narrow N/S Tr dead ends near end of canal Tr at golf course</t>
  </si>
  <si>
    <t>Golden 470 Trail</t>
  </si>
  <si>
    <t>-105  7.383</t>
  </si>
  <si>
    <t>-105 07.573</t>
  </si>
  <si>
    <t>-105 07.003</t>
  </si>
  <si>
    <t>-105 06.627</t>
  </si>
  <si>
    <t>-105 06.317</t>
  </si>
  <si>
    <t>-105 05.991</t>
  </si>
  <si>
    <t>-105 05.820</t>
  </si>
  <si>
    <t>-105 05.010</t>
  </si>
  <si>
    <t>-105 04.527</t>
  </si>
  <si>
    <t>-105 04.033</t>
  </si>
  <si>
    <t>-105 03.256</t>
  </si>
  <si>
    <t>-105 02.054</t>
  </si>
  <si>
    <t>Thrice</t>
  </si>
  <si>
    <t>Way
Points</t>
  </si>
  <si>
    <t>WayPoints</t>
  </si>
  <si>
    <t>Waypoints</t>
  </si>
  <si>
    <t>N Tollgate Cr Trail</t>
  </si>
  <si>
    <t>Trails</t>
  </si>
  <si>
    <t>39 51.940</t>
  </si>
  <si>
    <t>-105 14.394</t>
  </si>
  <si>
    <t>-104 54.208</t>
  </si>
  <si>
    <t>-104 51.438</t>
  </si>
  <si>
    <t>-104 50.148</t>
  </si>
  <si>
    <t>-104 48.183</t>
  </si>
  <si>
    <t>39 55.837</t>
  </si>
  <si>
    <t>39 56.568</t>
  </si>
  <si>
    <t>39 56.889</t>
  </si>
  <si>
    <t>39 56.877</t>
  </si>
  <si>
    <t>39 57.218</t>
  </si>
  <si>
    <t xml:space="preserve"> -104 56.576</t>
  </si>
  <si>
    <t>-104 56.775</t>
  </si>
  <si>
    <t>-104 56.850</t>
  </si>
  <si>
    <t>-104 57.256</t>
  </si>
  <si>
    <t>BDCptt</t>
  </si>
  <si>
    <t>39 53.530</t>
  </si>
  <si>
    <t>-105  3.591</t>
  </si>
  <si>
    <t>Community Ditch &amp; Doudy Draw Trails</t>
  </si>
  <si>
    <t>CDD</t>
  </si>
  <si>
    <t>39 55.740</t>
  </si>
  <si>
    <t>-105 13.981</t>
  </si>
  <si>
    <t>EBGhup</t>
  </si>
  <si>
    <t>39 55.234</t>
  </si>
  <si>
    <t>-104 55.328</t>
  </si>
  <si>
    <t>Holly St UP</t>
  </si>
  <si>
    <t>EBGspw</t>
  </si>
  <si>
    <t>Spur W</t>
  </si>
  <si>
    <t>Holly St Underpass</t>
  </si>
  <si>
    <t>RPLpls</t>
  </si>
  <si>
    <t>39 55.857</t>
  </si>
  <si>
    <t>-104 53.629</t>
  </si>
  <si>
    <t>Pwr Line S</t>
  </si>
  <si>
    <t>Power Line S junction - route goes E</t>
  </si>
  <si>
    <t>RPLdet</t>
  </si>
  <si>
    <t>39 56.097</t>
  </si>
  <si>
    <t>-104 53.440</t>
  </si>
  <si>
    <t>On street detour</t>
  </si>
  <si>
    <t>Detour SW-W</t>
  </si>
  <si>
    <t>RPLplm</t>
  </si>
  <si>
    <t>39 56.015</t>
  </si>
  <si>
    <t>-104 53.637</t>
  </si>
  <si>
    <t>Pwr Line M</t>
  </si>
  <si>
    <t>N on Gravel track</t>
  </si>
  <si>
    <t>RPLpln</t>
  </si>
  <si>
    <t>39 56.224</t>
  </si>
  <si>
    <t>-104 53.631</t>
  </si>
  <si>
    <t>Pwr Line N</t>
  </si>
  <si>
    <t>Gravel becomes Concrete up drainage</t>
  </si>
  <si>
    <t>RPLeot</t>
  </si>
  <si>
    <t>39 56.526</t>
  </si>
  <si>
    <t>-104 53.903</t>
  </si>
  <si>
    <t>End of Glen Eagle Estate S Trail segment</t>
  </si>
  <si>
    <t>Rpbrd</t>
  </si>
  <si>
    <r>
      <t xml:space="preserve">Has relatively short packed dirt section between </t>
    </r>
    <r>
      <rPr>
        <b/>
        <sz val="10"/>
        <rFont val="Arial"/>
        <family val="2"/>
      </rPr>
      <t>RPLplm</t>
    </r>
    <r>
      <rPr>
        <sz val="10"/>
        <rFont val="Arial"/>
        <family val="2"/>
      </rPr>
      <t xml:space="preserve"> &amp; </t>
    </r>
    <r>
      <rPr>
        <b/>
        <sz val="10"/>
        <rFont val="Arial"/>
        <family val="2"/>
      </rPr>
      <t>RPL</t>
    </r>
    <r>
      <rPr>
        <sz val="10"/>
        <rFont val="Arial"/>
        <family val="2"/>
      </rPr>
      <t>pln</t>
    </r>
  </si>
  <si>
    <t>Powerl line Trail &amp; new Glen Eagle segment</t>
  </si>
  <si>
    <t>EOT - N end of Glen Eagle Estate Trail
136th 1.5 blocks E, 2 N</t>
  </si>
  <si>
    <t>Com D Tr W</t>
  </si>
  <si>
    <t>39 57.128</t>
  </si>
  <si>
    <t>-105 05.416</t>
  </si>
  <si>
    <t>Under Us 287</t>
  </si>
  <si>
    <t>Go under 287 - no access</t>
  </si>
  <si>
    <t>RKC-dr</t>
  </si>
  <si>
    <t>Dillon Rd</t>
  </si>
  <si>
    <r>
      <t>F</t>
    </r>
    <r>
      <rPr>
        <b/>
        <sz val="10"/>
        <rFont val="Arial"/>
        <family val="2"/>
      </rPr>
      <t>dpr</t>
    </r>
  </si>
  <si>
    <t>New trail segment competes route.</t>
  </si>
  <si>
    <t>NCNbdc</t>
  </si>
  <si>
    <t>NCNend</t>
  </si>
  <si>
    <t>NCN-th</t>
  </si>
  <si>
    <t>PRNccp</t>
  </si>
  <si>
    <t>PRN-cp</t>
  </si>
  <si>
    <t>PRNdsp</t>
  </si>
  <si>
    <t>PRNglp</t>
  </si>
  <si>
    <t>PRNi70</t>
  </si>
  <si>
    <t>AA Modelers Airp</t>
  </si>
  <si>
    <t>39 49.075</t>
  </si>
  <si>
    <t>-105 13.284</t>
  </si>
  <si>
    <t>Golden Leyden Tr</t>
  </si>
  <si>
    <t>CC-pp</t>
  </si>
  <si>
    <t>CC-wr</t>
  </si>
  <si>
    <t>CC-cge</t>
  </si>
  <si>
    <t>CC-tgt</t>
  </si>
  <si>
    <t>CC-e10</t>
  </si>
  <si>
    <t>CC-tgh</t>
  </si>
  <si>
    <t>CC-wwp</t>
  </si>
  <si>
    <t>CC-ccp</t>
  </si>
  <si>
    <t>CC-gtp</t>
  </si>
  <si>
    <t>CC-eot</t>
  </si>
  <si>
    <t>ComDDoudyD</t>
  </si>
  <si>
    <t>-104 57.737</t>
  </si>
  <si>
    <t>W Junction 104thTrail Irma Dr</t>
  </si>
  <si>
    <t>W Grange Hall Trail cross @ Jaycee Park</t>
  </si>
  <si>
    <r>
      <t xml:space="preserve">Best done during </t>
    </r>
    <r>
      <rPr>
        <b/>
        <sz val="10"/>
        <rFont val="Arial"/>
        <family val="2"/>
      </rPr>
      <t>non-peak hours</t>
    </r>
    <r>
      <rPr>
        <sz val="10"/>
        <rFont val="Arial"/>
        <family val="2"/>
      </rPr>
      <t xml:space="preserve"> because of street sections w/o shoulders (should be fairly light anyway)</t>
    </r>
  </si>
  <si>
    <t>Re-aligned</t>
  </si>
  <si>
    <t>See Above</t>
  </si>
  <si>
    <t>SC-w27</t>
  </si>
  <si>
    <t>39 45.788</t>
  </si>
  <si>
    <t>-104 51.957</t>
  </si>
  <si>
    <t>270 turn CW</t>
  </si>
  <si>
    <t>Turn 270 degrees CW to cross Havana</t>
  </si>
  <si>
    <t>End of Cradleboard trail, SE on Brainard Dr</t>
  </si>
  <si>
    <t>Head W on Industrial Dr to RTD</t>
  </si>
  <si>
    <t>RTD E Flatirons Circle Park  Ride</t>
  </si>
  <si>
    <t>End of Trail Loop</t>
  </si>
  <si>
    <t>Mixture of gravel, asphalt, concrete, City Street</t>
  </si>
  <si>
    <t>Easy</t>
  </si>
  <si>
    <t>Van Bibber Park E end, Parking</t>
  </si>
  <si>
    <t>52nd &amp; Indiana - Go W</t>
  </si>
  <si>
    <t>Van Bibber Park W end, Parking
Go S</t>
  </si>
  <si>
    <t>52nd &amp; McIntire - Go S</t>
  </si>
  <si>
    <t>50th &amp; McIntire - Go W on S side</t>
  </si>
  <si>
    <t>Via - Trail goes S again</t>
  </si>
  <si>
    <t xml:space="preserve">Golden Open Space trail head
</t>
  </si>
  <si>
    <t>Via - trail jogs to W</t>
  </si>
  <si>
    <t>Via - Head W at dog free-run area</t>
  </si>
  <si>
    <t>Fairmont Canal section of Ralston canal trail across Easley Rd</t>
  </si>
  <si>
    <t>N Tollgate Cr</t>
  </si>
  <si>
    <t>Concrete Path</t>
  </si>
  <si>
    <t>RC-opw</t>
  </si>
  <si>
    <t>RC-dke</t>
  </si>
  <si>
    <t>RC-dkw</t>
  </si>
  <si>
    <t>RC-fit</t>
  </si>
  <si>
    <t>RC-rvp</t>
  </si>
  <si>
    <t>RC-sub</t>
  </si>
  <si>
    <t>RC-270</t>
  </si>
  <si>
    <r>
      <t>Platte River Confluence (</t>
    </r>
    <r>
      <rPr>
        <b/>
        <sz val="10"/>
        <color indexed="11"/>
        <rFont val="Arial"/>
        <family val="2"/>
      </rPr>
      <t>CC-prn</t>
    </r>
    <r>
      <rPr>
        <sz val="10"/>
        <rFont val="Arial"/>
        <family val="2"/>
      </rPr>
      <t>)</t>
    </r>
  </si>
  <si>
    <r>
      <t>Open Space W of Superior (</t>
    </r>
    <r>
      <rPr>
        <b/>
        <sz val="10"/>
        <color indexed="14"/>
        <rFont val="Arial"/>
        <family val="2"/>
      </rPr>
      <t>COAosw</t>
    </r>
    <r>
      <rPr>
        <sz val="10"/>
        <rFont val="Arial"/>
        <family val="2"/>
      </rPr>
      <t>)</t>
    </r>
  </si>
  <si>
    <t>Pink</t>
  </si>
  <si>
    <t>Magenta</t>
  </si>
  <si>
    <t>Blue</t>
  </si>
  <si>
    <t>Lt Blue</t>
  </si>
  <si>
    <t>Little Dry Creek Trail / End of this trail extension</t>
  </si>
  <si>
    <t>CommerceCity</t>
  </si>
  <si>
    <t>SWTwge</t>
  </si>
  <si>
    <t>SWTbsp</t>
  </si>
  <si>
    <t>SWT-rr</t>
  </si>
  <si>
    <t>SWT124</t>
  </si>
  <si>
    <t>SwTsds</t>
  </si>
  <si>
    <t>SWTsdn</t>
  </si>
  <si>
    <t>SWThgp</t>
  </si>
  <si>
    <t>SWT-6</t>
  </si>
  <si>
    <t>Tucker Gulch Trail Head &amp; Park
TGT continues S to Coors Parking</t>
  </si>
  <si>
    <t>Whitewater park</t>
  </si>
  <si>
    <t>Leave Clear Cr Trail - Go N</t>
  </si>
  <si>
    <t>Washington St &amp; 93, cross to East</t>
  </si>
  <si>
    <t>BIF Tr 128th Ave W junction - 2BL Tr</t>
  </si>
  <si>
    <t>Picnic Area</t>
  </si>
  <si>
    <t>E side of Lac Amora OS - Josh's Pond</t>
  </si>
  <si>
    <t>Lake to Lake trail takes off on W of 287</t>
  </si>
  <si>
    <t>NCNrmes</t>
  </si>
  <si>
    <t>NCNrmen</t>
  </si>
  <si>
    <t>S Rocky Mtn Elem</t>
  </si>
  <si>
    <t>N Rocky Mtn Elem</t>
  </si>
  <si>
    <t>SC Tr E</t>
  </si>
  <si>
    <t>SC Tr W</t>
  </si>
  <si>
    <t>SC Tr M</t>
  </si>
  <si>
    <t>NTG Tr EOT</t>
  </si>
  <si>
    <t>NTG Tr Start</t>
  </si>
  <si>
    <t>CY Tr</t>
  </si>
  <si>
    <t>PRNsyc</t>
  </si>
  <si>
    <t>NFSpn</t>
  </si>
  <si>
    <t>39 45.815</t>
  </si>
  <si>
    <t>Park N</t>
  </si>
  <si>
    <t>Central Park Blvd bridge over Sand Cr is two lane, MUP is on E side,  so path is there for now.
May move path to W side after it is built.</t>
  </si>
  <si>
    <t>Rprl</t>
  </si>
  <si>
    <t>N Field Stapleton Trails</t>
  </si>
  <si>
    <t>SC-nfsw</t>
  </si>
  <si>
    <t>39 46.110</t>
  </si>
  <si>
    <t>-104 53.140</t>
  </si>
  <si>
    <t>39 46.257</t>
  </si>
  <si>
    <t>NFS Tr W</t>
  </si>
  <si>
    <t>W junction of N Field Stapleton Tr</t>
  </si>
  <si>
    <t>SC-nfse</t>
  </si>
  <si>
    <t>-104 42.652</t>
  </si>
  <si>
    <t>NFS Tr E</t>
  </si>
  <si>
    <t>SBKnln</t>
  </si>
  <si>
    <t>39 55.192</t>
  </si>
  <si>
    <t>-105 16.127</t>
  </si>
  <si>
    <t>SBK Loop W</t>
  </si>
  <si>
    <t>Northmost point of North Loop</t>
  </si>
  <si>
    <t>39 54.828</t>
  </si>
  <si>
    <t>39 54.854</t>
  </si>
  <si>
    <t>39 55.217</t>
  </si>
  <si>
    <t>39 55.719</t>
  </si>
  <si>
    <t>39 56.794</t>
  </si>
  <si>
    <t>-105 12.919</t>
  </si>
  <si>
    <t>-105 13.799</t>
  </si>
  <si>
    <t>-105 13.860</t>
  </si>
  <si>
    <t>-105 13.758</t>
  </si>
  <si>
    <t>-105 13.983</t>
  </si>
  <si>
    <t>-105 12.378</t>
  </si>
  <si>
    <t>-105 11.739</t>
  </si>
  <si>
    <t>-105 11.711</t>
  </si>
  <si>
    <t>-105 09.828</t>
  </si>
  <si>
    <t>Head S on diversion canal rd</t>
  </si>
  <si>
    <t>39 55.219</t>
  </si>
  <si>
    <t>-105 16.242</t>
  </si>
  <si>
    <t>Div Rd M</t>
  </si>
  <si>
    <t>Keep Straight to follow canal
Spur to left dead ends</t>
  </si>
  <si>
    <t>39 55.180</t>
  </si>
  <si>
    <t>-105 16.134</t>
  </si>
  <si>
    <t>Div Rd S</t>
  </si>
  <si>
    <t>Trail splits off to E</t>
  </si>
  <si>
    <t>W end of SpringBrook loop - follow N</t>
  </si>
  <si>
    <t>2BL Tr Blue Star Hiway Memorial &amp; Picnic</t>
  </si>
  <si>
    <t>Follows powerline N trough Louisville, then uses Callahan openspace, Goodhue and Davidson Ditch trails
then goes around Harper lake &amp; North along Louisville Reservoir ditch trail to the reservoir.</t>
  </si>
  <si>
    <t>Mild - mainly, steep downhill from reservoir</t>
  </si>
  <si>
    <t>Totals</t>
  </si>
  <si>
    <t>Medium, some good hills, one short steep dirt section</t>
  </si>
  <si>
    <t>SWTi25</t>
  </si>
  <si>
    <t>SWThur</t>
  </si>
  <si>
    <t>SWT-5</t>
  </si>
  <si>
    <t>TNSgpn</t>
  </si>
  <si>
    <t>TNScde</t>
  </si>
  <si>
    <t>TNS-cp</t>
  </si>
  <si>
    <r>
      <t>Mild</t>
    </r>
    <r>
      <rPr>
        <sz val="10"/>
        <rFont val="Arial"/>
        <family val="2"/>
      </rPr>
      <t>, no steep sections</t>
    </r>
  </si>
  <si>
    <r>
      <t>McKayBroadLnds Trail near Arapahoe Ridge Elementary (</t>
    </r>
    <r>
      <rPr>
        <b/>
        <sz val="10"/>
        <color indexed="14"/>
        <rFont val="Arial"/>
        <family val="2"/>
      </rPr>
      <t>SWTmbl</t>
    </r>
    <r>
      <rPr>
        <sz val="10"/>
        <rFont val="Arial"/>
        <family val="2"/>
      </rPr>
      <t>)</t>
    </r>
  </si>
  <si>
    <t>-105  8.700</t>
  </si>
  <si>
    <t>Openspace Park</t>
  </si>
  <si>
    <t>Small park</t>
  </si>
  <si>
    <t>39 59.637</t>
  </si>
  <si>
    <t>-105  8.772</t>
  </si>
  <si>
    <t>End of trail
Powerline Trail takes over from here</t>
  </si>
  <si>
    <t>Louisville East-WestTrails</t>
  </si>
  <si>
    <t>LouisvilleEW</t>
  </si>
  <si>
    <t>Trail resumes Northward
Mayhoffer Ditch</t>
  </si>
  <si>
    <t>Davidson Mesa Trail</t>
  </si>
  <si>
    <t>Goodhue RR Trail</t>
  </si>
  <si>
    <t>LEW-ts</t>
  </si>
  <si>
    <t>39 58.326</t>
  </si>
  <si>
    <t>-105  8.247</t>
  </si>
  <si>
    <t>Trail Starts</t>
  </si>
  <si>
    <t>Farmers Canal Tr - N Bound</t>
  </si>
  <si>
    <t>104ncn</t>
  </si>
  <si>
    <t>39 53.118</t>
  </si>
  <si>
    <t>-105  1.694</t>
  </si>
  <si>
    <t>BIF Tr - W Midway W - go E</t>
  </si>
  <si>
    <t>BIFcdt</t>
  </si>
  <si>
    <t>Comm Ditch Tr</t>
  </si>
  <si>
    <t>W end of Community Ditch Tr</t>
  </si>
  <si>
    <t>W Comm Ditch Tr</t>
  </si>
  <si>
    <t>BIFwcdt</t>
  </si>
  <si>
    <t>BIF2bln</t>
  </si>
  <si>
    <t>39 55.323</t>
  </si>
  <si>
    <t>39 53.086</t>
  </si>
  <si>
    <t>39 52.851</t>
  </si>
  <si>
    <t>39 52.641</t>
  </si>
  <si>
    <t>39 52.225</t>
  </si>
  <si>
    <t>39 52.147</t>
  </si>
  <si>
    <t>39 52.844</t>
  </si>
  <si>
    <t>-105  9.521</t>
  </si>
  <si>
    <t>Mower Res</t>
  </si>
  <si>
    <t>Fishing Area</t>
  </si>
  <si>
    <t>Mower Reservoir  Catch &amp; Release</t>
  </si>
  <si>
    <t>39 53.071</t>
  </si>
  <si>
    <t>-105  7.781</t>
  </si>
  <si>
    <t>Via E on Ridge</t>
  </si>
  <si>
    <t>39.53.230</t>
  </si>
  <si>
    <t>-105  7.971</t>
  </si>
  <si>
    <t>Bridge over ditch, close OS loop</t>
  </si>
  <si>
    <t>39 53.668</t>
  </si>
  <si>
    <t>-105 7.711</t>
  </si>
  <si>
    <t>Walnut Cr Tr W</t>
  </si>
  <si>
    <t>Walnut Cr Trail W end</t>
  </si>
  <si>
    <t>39 53.625</t>
  </si>
  <si>
    <t>-105  6.683</t>
  </si>
  <si>
    <t>108 Westmoor</t>
  </si>
  <si>
    <t>Cherryvale Broadway Trail</t>
  </si>
  <si>
    <t>SD-ysp</t>
  </si>
  <si>
    <t>SD-lys</t>
  </si>
  <si>
    <t>SD-136</t>
  </si>
  <si>
    <t>SD-tsw</t>
  </si>
  <si>
    <t>SD-p</t>
  </si>
  <si>
    <t>SD-eot</t>
  </si>
  <si>
    <t>SWT1</t>
  </si>
  <si>
    <t>SWT-st</t>
  </si>
  <si>
    <t>SWT2</t>
  </si>
  <si>
    <t>SWT3</t>
  </si>
  <si>
    <t>SWT-pk</t>
  </si>
  <si>
    <t>SWT4</t>
  </si>
  <si>
    <t>SWTklt</t>
  </si>
  <si>
    <r>
      <t>Clear Cr Tr near 44th &amp; Easley Rd (</t>
    </r>
    <r>
      <rPr>
        <b/>
        <sz val="10"/>
        <color indexed="10"/>
        <rFont val="Arial"/>
        <family val="2"/>
      </rPr>
      <t>RC-ccw</t>
    </r>
    <r>
      <rPr>
        <sz val="10"/>
        <rFont val="Arial"/>
        <family val="2"/>
      </rPr>
      <t>)</t>
    </r>
  </si>
  <si>
    <r>
      <t>Clear Cr Tr near I76 &amp; Sheridan (</t>
    </r>
    <r>
      <rPr>
        <b/>
        <sz val="10"/>
        <color indexed="10"/>
        <rFont val="Arial"/>
        <family val="2"/>
      </rPr>
      <t>RC-cce</t>
    </r>
    <r>
      <rPr>
        <sz val="10"/>
        <rFont val="Arial"/>
        <family val="2"/>
      </rPr>
      <t>)</t>
    </r>
  </si>
  <si>
    <t>Major Drainage</t>
  </si>
  <si>
    <r>
      <t>Yosemite &amp; Riverdale Rd (</t>
    </r>
    <r>
      <rPr>
        <b/>
        <sz val="10"/>
        <color indexed="61"/>
        <rFont val="Arial"/>
        <family val="2"/>
      </rPr>
      <t>RPLyrr</t>
    </r>
    <r>
      <rPr>
        <sz val="10"/>
        <rFont val="Arial"/>
        <family val="2"/>
      </rPr>
      <t>)</t>
    </r>
  </si>
  <si>
    <r>
      <t>Junction of Eastlake Brantner Gulch (</t>
    </r>
    <r>
      <rPr>
        <b/>
        <sz val="10"/>
        <color indexed="61"/>
        <rFont val="Arial"/>
        <family val="2"/>
      </rPr>
      <t>RPLebg</t>
    </r>
    <r>
      <rPr>
        <sz val="10"/>
        <rFont val="Arial"/>
        <family val="2"/>
      </rPr>
      <t>)</t>
    </r>
  </si>
  <si>
    <t>MUPS coverage</t>
  </si>
  <si>
    <t>Drainage &amp; Coverage</t>
  </si>
  <si>
    <t>Some Dirt sections with mild ruts &amp; others with horse hoof imprints</t>
  </si>
  <si>
    <t>Dark Red</t>
  </si>
  <si>
    <r>
      <t>Platte River confluence (</t>
    </r>
    <r>
      <rPr>
        <b/>
        <sz val="10"/>
        <color indexed="16"/>
        <rFont val="Arial"/>
        <family val="2"/>
      </rPr>
      <t>SC-prn</t>
    </r>
    <r>
      <rPr>
        <sz val="10"/>
        <rFont val="Arial"/>
        <family val="2"/>
      </rPr>
      <t>)</t>
    </r>
  </si>
  <si>
    <r>
      <t>E Colfax Ave @ Highline Canal E Tr (</t>
    </r>
    <r>
      <rPr>
        <b/>
        <sz val="10"/>
        <color indexed="16"/>
        <rFont val="Arial"/>
        <family val="2"/>
      </rPr>
      <t>SC-hce</t>
    </r>
    <r>
      <rPr>
        <sz val="10"/>
        <rFont val="Arial"/>
        <family val="2"/>
      </rPr>
      <t>)</t>
    </r>
  </si>
  <si>
    <t>Canal</t>
  </si>
  <si>
    <t>TNS120</t>
  </si>
  <si>
    <t>TNSnhs</t>
  </si>
  <si>
    <t>TNSeve</t>
  </si>
  <si>
    <t>VB-kpw</t>
  </si>
  <si>
    <t>VB-1</t>
  </si>
  <si>
    <t>VB-lsc</t>
  </si>
  <si>
    <t>VB-2</t>
  </si>
  <si>
    <t>VB-3</t>
  </si>
  <si>
    <t>VB-vbe</t>
  </si>
  <si>
    <t>VB-vbw</t>
  </si>
  <si>
    <t>VB-4</t>
  </si>
  <si>
    <t>VB-5</t>
  </si>
  <si>
    <t>VB-6</t>
  </si>
  <si>
    <t>VB-gos</t>
  </si>
  <si>
    <t>VB-7</t>
  </si>
  <si>
    <t>VB-8</t>
  </si>
  <si>
    <t>VB-9</t>
  </si>
  <si>
    <t>VB-tgp</t>
  </si>
  <si>
    <t>WM-2</t>
  </si>
  <si>
    <t>WM-mr</t>
  </si>
  <si>
    <t>WM-chb</t>
  </si>
  <si>
    <t>WM-wcw</t>
  </si>
  <si>
    <t>WM-8wm</t>
  </si>
  <si>
    <t>Highway 93 gate no access</t>
  </si>
  <si>
    <t>Mid, Climbs to CO 93 &amp; CO 72 intersection</t>
  </si>
  <si>
    <t>Little Dry Cr Trail</t>
  </si>
  <si>
    <t>COAsd1</t>
  </si>
  <si>
    <t>COAcco</t>
  </si>
  <si>
    <t>COA287</t>
  </si>
  <si>
    <t>COAsd2</t>
  </si>
  <si>
    <t>GRRcoa</t>
  </si>
  <si>
    <t>COA Tr Dutch Cr P</t>
  </si>
  <si>
    <t>RR Under</t>
  </si>
  <si>
    <t>WFC Tr W</t>
  </si>
  <si>
    <t>Farmers Canal N Tr N junction share S</t>
  </si>
  <si>
    <t>Farmers Canal N Tr S junction - Go S
Near old Adams 12 building</t>
  </si>
  <si>
    <t>WFC Tr E</t>
  </si>
  <si>
    <t>WycoFoxCCP Tr W junction</t>
  </si>
  <si>
    <t>WycoFoxCCP Tr E junction</t>
  </si>
  <si>
    <t>ThorntonNS Tr NW Junction
Grange Park S entrance</t>
  </si>
  <si>
    <t>GH-wfcw</t>
  </si>
  <si>
    <t>GH-wfce</t>
  </si>
  <si>
    <t>Thornton Rec</t>
  </si>
  <si>
    <t>GH-wfcn</t>
  </si>
  <si>
    <t>EB W Parking</t>
  </si>
  <si>
    <t>RTD Trail</t>
  </si>
  <si>
    <t>Underpass W I25</t>
  </si>
  <si>
    <t>Underpass E I25</t>
  </si>
  <si>
    <t>HSLbdcn</t>
  </si>
  <si>
    <t>HSLbdcw</t>
  </si>
  <si>
    <t>HSLbdcs</t>
  </si>
  <si>
    <r>
      <t>Big Dry Cr Tr @ Wadsworth Pkwy (</t>
    </r>
    <r>
      <rPr>
        <b/>
        <sz val="10"/>
        <color indexed="10"/>
        <rFont val="Arial"/>
        <family val="2"/>
      </rPr>
      <t>HSLbdcw</t>
    </r>
    <r>
      <rPr>
        <sz val="10"/>
        <rFont val="Arial"/>
        <family val="2"/>
      </rPr>
      <t>)</t>
    </r>
  </si>
  <si>
    <t>LEWplhe</t>
  </si>
  <si>
    <t>LEWplhs</t>
  </si>
  <si>
    <t>BIF-4</t>
  </si>
  <si>
    <t>BIF-cp</t>
  </si>
  <si>
    <t>BIF-ep</t>
  </si>
  <si>
    <t>BIF2sc</t>
  </si>
  <si>
    <t>BIFnmp</t>
  </si>
  <si>
    <t>BIFbsh</t>
  </si>
  <si>
    <t>BIFdtc</t>
  </si>
  <si>
    <t>SWT-up</t>
  </si>
  <si>
    <t>39 55.263</t>
  </si>
  <si>
    <t>-104 57.630</t>
  </si>
  <si>
    <t>124 - Go W</t>
  </si>
  <si>
    <t>Via Trail heads W on S side of 124</t>
  </si>
  <si>
    <t>EBG124</t>
  </si>
  <si>
    <t>124 &amp; Emerson</t>
  </si>
  <si>
    <t>39 55.227</t>
  </si>
  <si>
    <t>-104 57.339</t>
  </si>
  <si>
    <t>Covered by Track(s)</t>
  </si>
  <si>
    <t>104th Ave MUPs</t>
  </si>
  <si>
    <t>104 - 104th Ave MUP</t>
  </si>
  <si>
    <t>104E - E 104th MUPs</t>
  </si>
  <si>
    <t>128th Ave MUPs</t>
  </si>
  <si>
    <t>128 - 128th Ave MUP</t>
  </si>
  <si>
    <t>Airport Blvd MUP</t>
  </si>
  <si>
    <t>56th Ave MUPs</t>
  </si>
  <si>
    <t>A56 - Airport Blvd 56th Ave</t>
  </si>
  <si>
    <t>BIF - Broomfield Interlocken Flatirons</t>
  </si>
  <si>
    <t>BFD - Broomfield</t>
  </si>
  <si>
    <t>MKB - McKay Broadlands</t>
  </si>
  <si>
    <t>CO Hwy 93</t>
  </si>
  <si>
    <t>GLY Golden Leyden</t>
  </si>
  <si>
    <t>LDC - Little Dry Cr</t>
  </si>
  <si>
    <t>BDC - Big Dry Cr</t>
  </si>
  <si>
    <t>64th Ave MUPs</t>
  </si>
  <si>
    <t>Colorado Hills OS</t>
  </si>
  <si>
    <t>Coal Cr</t>
  </si>
  <si>
    <t>Croke Cr</t>
  </si>
  <si>
    <t>Coalton</t>
  </si>
  <si>
    <t>Coal Seam</t>
  </si>
  <si>
    <t>Airport Creek</t>
  </si>
  <si>
    <t>Arvada OS</t>
  </si>
  <si>
    <t>Cradleboard</t>
  </si>
  <si>
    <t>TNS-jw</t>
  </si>
  <si>
    <t>Jog W to bridge</t>
  </si>
  <si>
    <t>Follow pipeline Tr SE</t>
  </si>
  <si>
    <t>SkyWoodThorn Tr E Junction</t>
  </si>
  <si>
    <t>Thonton NS E EOT
Cherry Drive Elementary</t>
  </si>
  <si>
    <t>TNSeot</t>
  </si>
  <si>
    <t>Ralston Creek Trail, Go E</t>
  </si>
  <si>
    <t>Leyden Cr Trail - Go N</t>
  </si>
  <si>
    <t>72nd &amp; Simms - Go W on S side</t>
  </si>
  <si>
    <t>Leyden Park entrance</t>
  </si>
  <si>
    <t>-105 07.426</t>
  </si>
  <si>
    <t>-105 08.165</t>
  </si>
  <si>
    <t>Access to 98th near Sheridan, Parking</t>
  </si>
  <si>
    <t>Westminster Blvd. - Go S on East side</t>
  </si>
  <si>
    <t>Zang Spur Park</t>
  </si>
  <si>
    <t>Co 128 Airport</t>
  </si>
  <si>
    <t>Sh 128 Eldorada</t>
  </si>
  <si>
    <t>Via Go North</t>
  </si>
  <si>
    <t>Via Go West</t>
  </si>
  <si>
    <t>Via Go Sw</t>
  </si>
  <si>
    <t>W Flatiron Cir</t>
  </si>
  <si>
    <t>Rock Creek Trail</t>
  </si>
  <si>
    <t>Rtd Efi</t>
  </si>
  <si>
    <t>Holly 113pl</t>
  </si>
  <si>
    <t>114 - Locust</t>
  </si>
  <si>
    <t>Nice Small Park</t>
  </si>
  <si>
    <t>Distance Statistics</t>
  </si>
  <si>
    <t>Via 83 + MooreCt</t>
  </si>
  <si>
    <t>83rd &amp; Moore ct</t>
  </si>
  <si>
    <t>39 51.021</t>
  </si>
  <si>
    <t>Fowler/Rattlesnake Trailhead - share Tr E</t>
  </si>
  <si>
    <t>39 55.769</t>
  </si>
  <si>
    <t>-104 17.406</t>
  </si>
  <si>
    <t>RSGft</t>
  </si>
  <si>
    <t>-104 17.269</t>
  </si>
  <si>
    <t>Fowler Tr</t>
  </si>
  <si>
    <t>RSG1</t>
  </si>
  <si>
    <t>104ght</t>
  </si>
  <si>
    <t>-104 55.693</t>
  </si>
  <si>
    <t>GH &amp; TNS Trails</t>
  </si>
  <si>
    <t>Grange Hall &amp; Thornton NS trails</t>
  </si>
  <si>
    <t>104vos</t>
  </si>
  <si>
    <t>39 53.151</t>
  </si>
  <si>
    <t>-104 54.447</t>
  </si>
  <si>
    <t>Valente OS Pk</t>
  </si>
  <si>
    <t>Elaine T Valente Open Space Park
Restroom &amp; pond</t>
  </si>
  <si>
    <t>39 53.196</t>
  </si>
  <si>
    <t>-104 54.210</t>
  </si>
  <si>
    <t>PRN Tr @ 104</t>
  </si>
  <si>
    <t>Platte River N Tr @ 104th</t>
  </si>
  <si>
    <t>39 53.104</t>
  </si>
  <si>
    <t>-104 56.425</t>
  </si>
  <si>
    <t>Colorado Blvd - use S side if E bound</t>
  </si>
  <si>
    <t>Connector</t>
  </si>
  <si>
    <t>104hse</t>
  </si>
  <si>
    <t>-105  3.713</t>
  </si>
  <si>
    <t>HSL E share</t>
  </si>
  <si>
    <t>HSL Tr E Junction - share W</t>
  </si>
  <si>
    <t>-105 04.316</t>
  </si>
  <si>
    <t>Main Promenade</t>
  </si>
  <si>
    <t>Follow Promenade Tr E
OR go S on either side to 104 Trail</t>
  </si>
  <si>
    <t>RDS Tr s</t>
  </si>
  <si>
    <t>G47rds</t>
  </si>
  <si>
    <t>RDS Tr MW Pk</t>
  </si>
  <si>
    <t>-104 56.023</t>
  </si>
  <si>
    <t>-104 57.460</t>
  </si>
  <si>
    <t>-104 57.300</t>
  </si>
  <si>
    <t>-104 57.089</t>
  </si>
  <si>
    <t>-104 56.820</t>
  </si>
  <si>
    <t>HSL-pk</t>
  </si>
  <si>
    <t>HSLfcn</t>
  </si>
  <si>
    <t>HSL98a</t>
  </si>
  <si>
    <t>HSL-wb</t>
  </si>
  <si>
    <t>HSL-wp</t>
  </si>
  <si>
    <t>HSLwpy</t>
  </si>
  <si>
    <t>HSL-ct</t>
  </si>
  <si>
    <t>HSL-js</t>
  </si>
  <si>
    <t>HSL2</t>
  </si>
  <si>
    <t>HSLkmp</t>
  </si>
  <si>
    <t>HSL-sp</t>
  </si>
  <si>
    <t>HSLnct</t>
  </si>
  <si>
    <t>HSLwmw</t>
  </si>
  <si>
    <t>HSLwme</t>
  </si>
  <si>
    <t>HSLopw</t>
  </si>
  <si>
    <t>HSL-jn</t>
  </si>
  <si>
    <t>HSLope</t>
  </si>
  <si>
    <t>BDC128</t>
  </si>
  <si>
    <t>BDCsl1</t>
  </si>
  <si>
    <t>BDCsl2</t>
  </si>
  <si>
    <t>BDC-sc</t>
  </si>
  <si>
    <t>BDCfrc</t>
  </si>
  <si>
    <t>BDCbif</t>
  </si>
  <si>
    <t>BDCwre</t>
  </si>
  <si>
    <t>Commerce City Wetlands Park</t>
  </si>
  <si>
    <t>Resume Tr at Bridge</t>
  </si>
  <si>
    <t>SC-wth</t>
  </si>
  <si>
    <t>39 47.467</t>
  </si>
  <si>
    <t>-104 55.012</t>
  </si>
  <si>
    <t>Wetlands TH</t>
  </si>
  <si>
    <t>Wetlands Trailhead 52nd E of Ivy</t>
  </si>
  <si>
    <t>-104 55.159</t>
  </si>
  <si>
    <t>-104 55.708</t>
  </si>
  <si>
    <t>-104 55.839</t>
  </si>
  <si>
    <t>-104 55.883</t>
  </si>
  <si>
    <t>-104 56.008</t>
  </si>
  <si>
    <t>-104 56.741</t>
  </si>
  <si>
    <t>-104 57.032</t>
  </si>
  <si>
    <t>-104 57.512</t>
  </si>
  <si>
    <t>-104 57.195</t>
  </si>
  <si>
    <t>-104 58.125</t>
  </si>
  <si>
    <t>-104 58.140</t>
  </si>
  <si>
    <t>Van Bibber / Golden Open Space / Church Ditch trails</t>
  </si>
  <si>
    <t>Lake2Lake Tr</t>
  </si>
  <si>
    <t>Head N on Memphis St</t>
  </si>
  <si>
    <t>-104 47.736</t>
  </si>
  <si>
    <t>Head W on S side of 56th</t>
  </si>
  <si>
    <t>A56p56</t>
  </si>
  <si>
    <t>39 47.886</t>
  </si>
  <si>
    <t>-104 50.821</t>
  </si>
  <si>
    <t>Peoria 56th</t>
  </si>
  <si>
    <t>Plaster Res Tr</t>
  </si>
  <si>
    <t>39 56.807</t>
  </si>
  <si>
    <t>-105  1.131</t>
  </si>
  <si>
    <t>EOT</t>
  </si>
  <si>
    <t>End of Current Trail (Eastward)</t>
  </si>
  <si>
    <t>39 56.847</t>
  </si>
  <si>
    <t>-105  1.171</t>
  </si>
  <si>
    <t>Go North &amp; E along Trail</t>
  </si>
  <si>
    <t>MKB-6</t>
  </si>
  <si>
    <t>39 56.955</t>
  </si>
  <si>
    <t>-105  0.950</t>
  </si>
  <si>
    <t>Zuni Go S</t>
  </si>
  <si>
    <t>39 51.920</t>
  </si>
  <si>
    <t>39 53.956</t>
  </si>
  <si>
    <t>-105 02.731</t>
  </si>
  <si>
    <t>-105 02.740</t>
  </si>
  <si>
    <t>Track Start Baranamor Pkwy &amp; Ursala</t>
  </si>
  <si>
    <t>136 Underpass</t>
  </si>
  <si>
    <t>Underpass under 136th</t>
  </si>
  <si>
    <t>-105  0.575</t>
  </si>
  <si>
    <t>MKBmlp</t>
  </si>
  <si>
    <t>39 57.434</t>
  </si>
  <si>
    <t>-105  0.676</t>
  </si>
  <si>
    <t>McKay TH</t>
  </si>
  <si>
    <t>Plaster Reservoir Trail Spur to W</t>
  </si>
  <si>
    <t>-104 47.414</t>
  </si>
  <si>
    <t>US 287 go North
Share 287 BroomLong Trail</t>
  </si>
  <si>
    <t>39 56.830</t>
  </si>
  <si>
    <t>-105  3.163</t>
  </si>
  <si>
    <t>Sheridan Aspen D</t>
  </si>
  <si>
    <t>Sheridan &amp; Aspen Drive - Go N</t>
  </si>
  <si>
    <t>39 57.019</t>
  </si>
  <si>
    <t>-105  3.162</t>
  </si>
  <si>
    <t>BFD 5</t>
  </si>
  <si>
    <t>Broomfield Trail Crossing 5</t>
  </si>
  <si>
    <t>39 57.183</t>
  </si>
  <si>
    <t>-105 06.860</t>
  </si>
  <si>
    <t>-105 06.837</t>
  </si>
  <si>
    <t>-105 06.909</t>
  </si>
  <si>
    <t>-105 07.137</t>
  </si>
  <si>
    <t>-105 07.990</t>
  </si>
  <si>
    <t>-105 08.112</t>
  </si>
  <si>
    <t>-105 08.427</t>
  </si>
  <si>
    <t>-105 08.810</t>
  </si>
  <si>
    <t>-105 09.145</t>
  </si>
  <si>
    <t>-105 09.345</t>
  </si>
  <si>
    <t>-105 10.418</t>
  </si>
  <si>
    <t>-105 11.053</t>
  </si>
  <si>
    <t>-105 11.899</t>
  </si>
  <si>
    <t>-105 12.265</t>
  </si>
  <si>
    <t>-105 13.215</t>
  </si>
  <si>
    <t>Rec Center N - Police S</t>
  </si>
  <si>
    <t>NG Rec Police</t>
  </si>
  <si>
    <t>Zuni St again, Go S</t>
  </si>
  <si>
    <t>39 56.025</t>
  </si>
  <si>
    <t>BFD 7</t>
  </si>
  <si>
    <t>TNS-hs</t>
  </si>
  <si>
    <t>TNS110</t>
  </si>
  <si>
    <t>Collection of N/S trails: Grange Hall Park, Cherry Park, Briar Ridge, Northhaven etc</t>
  </si>
  <si>
    <t>Mostly concrete paths, some asphalt, short street sections</t>
  </si>
  <si>
    <t>Grange Hall Park N entrance</t>
  </si>
  <si>
    <t>SkyWoodThorn Tr</t>
  </si>
  <si>
    <t>GH-tnn</t>
  </si>
  <si>
    <t>TNS NW</t>
  </si>
  <si>
    <t>39 54.004</t>
  </si>
  <si>
    <t>-104 59.138</t>
  </si>
  <si>
    <t>FCN Tr S</t>
  </si>
  <si>
    <t>GH-w</t>
  </si>
  <si>
    <t>WFC Tr end at Envirotest</t>
  </si>
  <si>
    <t>WFC eot test</t>
  </si>
  <si>
    <t>GH-wfv</t>
  </si>
  <si>
    <t>-104 57.862</t>
  </si>
  <si>
    <t>WFC Tr N</t>
  </si>
  <si>
    <t>GRRrrs</t>
  </si>
  <si>
    <t>39 59.400</t>
  </si>
  <si>
    <t>-105  8.057</t>
  </si>
  <si>
    <t>RR S</t>
  </si>
  <si>
    <t>Follow Tr N allong tracks</t>
  </si>
  <si>
    <t>GLYrcm</t>
  </si>
  <si>
    <t>-105 09.347</t>
  </si>
  <si>
    <t>RC Tr Mid</t>
  </si>
  <si>
    <t>Canals</t>
  </si>
  <si>
    <t>104gvp</t>
  </si>
  <si>
    <t>39 53,086</t>
  </si>
  <si>
    <t>-205 56.890</t>
  </si>
  <si>
    <t>GrandView Ponds</t>
  </si>
  <si>
    <t>39 53.110</t>
  </si>
  <si>
    <t>-104 56.013</t>
  </si>
  <si>
    <t>104gvup</t>
  </si>
  <si>
    <t>Under 104</t>
  </si>
  <si>
    <r>
      <t xml:space="preserve">Use underpass to avoid 104th share
</t>
    </r>
    <r>
      <rPr>
        <b/>
        <sz val="10"/>
        <color indexed="21"/>
        <rFont val="Arial"/>
        <family val="2"/>
      </rPr>
      <t>Part of route W bound only</t>
    </r>
  </si>
  <si>
    <r>
      <t xml:space="preserve">if E bound continue on S side 104th
</t>
    </r>
    <r>
      <rPr>
        <b/>
        <sz val="10"/>
        <color indexed="21"/>
        <rFont val="Arial"/>
        <family val="2"/>
      </rPr>
      <t>Part of route E bound</t>
    </r>
  </si>
  <si>
    <t>39 55.735</t>
  </si>
  <si>
    <t>-105 05.432</t>
  </si>
  <si>
    <t>Equity Ditch in N section of Commons</t>
  </si>
  <si>
    <r>
      <t xml:space="preserve">Colorado Agriclture Canal @ Riverdale Rd
Lower Clear Cr Canal @ </t>
    </r>
    <r>
      <rPr>
        <b/>
        <sz val="10"/>
        <color indexed="51"/>
        <rFont val="Arial"/>
        <family val="2"/>
      </rPr>
      <t>104ght</t>
    </r>
    <r>
      <rPr>
        <sz val="10"/>
        <rFont val="Arial"/>
        <family val="2"/>
      </rPr>
      <t xml:space="preserve">
</t>
    </r>
  </si>
  <si>
    <r>
      <t xml:space="preserve">Farmers Highline Canal @ </t>
    </r>
    <r>
      <rPr>
        <b/>
        <sz val="10"/>
        <color indexed="51"/>
        <rFont val="Arial"/>
        <family val="2"/>
      </rPr>
      <t>104fcn</t>
    </r>
  </si>
  <si>
    <r>
      <t xml:space="preserve">Obrian Canal @ </t>
    </r>
    <r>
      <rPr>
        <b/>
        <sz val="10"/>
        <color indexed="51"/>
        <rFont val="Arial"/>
        <family val="2"/>
      </rPr>
      <t>104Eobc</t>
    </r>
    <r>
      <rPr>
        <sz val="10"/>
        <rFont val="Arial"/>
        <family val="2"/>
      </rPr>
      <t xml:space="preserve">
Burlington Ditch W of </t>
    </r>
    <r>
      <rPr>
        <b/>
        <sz val="10"/>
        <color indexed="51"/>
        <rFont val="Arial"/>
        <family val="2"/>
      </rPr>
      <t>104Eobc</t>
    </r>
  </si>
  <si>
    <r>
      <t xml:space="preserve">Farmers Highline Canal @ </t>
    </r>
    <r>
      <rPr>
        <b/>
        <sz val="10"/>
        <color indexed="21"/>
        <rFont val="Arial"/>
        <family val="2"/>
      </rPr>
      <t>128swtsd</t>
    </r>
  </si>
  <si>
    <r>
      <t xml:space="preserve">Highline Lateral between </t>
    </r>
    <r>
      <rPr>
        <b/>
        <sz val="10"/>
        <color indexed="62"/>
        <rFont val="Arial"/>
        <family val="2"/>
      </rPr>
      <t>A56hln</t>
    </r>
    <r>
      <rPr>
        <sz val="10"/>
        <rFont val="Arial"/>
        <family val="2"/>
      </rPr>
      <t xml:space="preserve"> &amp; </t>
    </r>
    <r>
      <rPr>
        <b/>
        <sz val="10"/>
        <color indexed="62"/>
        <rFont val="Arial"/>
        <family val="2"/>
      </rPr>
      <t>A56hls</t>
    </r>
  </si>
  <si>
    <r>
      <t xml:space="preserve">Niver Canal @ </t>
    </r>
    <r>
      <rPr>
        <b/>
        <sz val="10"/>
        <color indexed="16"/>
        <rFont val="Arial"/>
        <family val="2"/>
      </rPr>
      <t>BDCnct</t>
    </r>
    <r>
      <rPr>
        <sz val="10"/>
        <rFont val="Arial"/>
        <family val="2"/>
      </rPr>
      <t xml:space="preserve">
Farmers &amp; Croke Canals between </t>
    </r>
    <r>
      <rPr>
        <b/>
        <sz val="10"/>
        <color indexed="16"/>
        <rFont val="Arial"/>
        <family val="2"/>
      </rPr>
      <t>BDChlsw</t>
    </r>
    <r>
      <rPr>
        <sz val="10"/>
        <rFont val="Arial"/>
        <family val="2"/>
      </rPr>
      <t xml:space="preserve"> &amp; </t>
    </r>
    <r>
      <rPr>
        <b/>
        <sz val="10"/>
        <color indexed="16"/>
        <rFont val="Arial"/>
        <family val="2"/>
      </rPr>
      <t>BDCldc</t>
    </r>
  </si>
  <si>
    <r>
      <t xml:space="preserve">Community Ditch - follows between </t>
    </r>
    <r>
      <rPr>
        <b/>
        <sz val="10"/>
        <color indexed="10"/>
        <rFont val="Arial"/>
        <family val="2"/>
      </rPr>
      <t>BFDbifn</t>
    </r>
    <r>
      <rPr>
        <sz val="10"/>
        <rFont val="Arial"/>
        <family val="2"/>
      </rPr>
      <t xml:space="preserve"> &amp; </t>
    </r>
    <r>
      <rPr>
        <b/>
        <sz val="10"/>
        <color indexed="10"/>
        <rFont val="Arial"/>
        <family val="2"/>
      </rPr>
      <t>BFDl2ls</t>
    </r>
    <r>
      <rPr>
        <sz val="10"/>
        <rFont val="Arial"/>
        <family val="2"/>
      </rPr>
      <t xml:space="preserve">
Equity Ditch E of </t>
    </r>
    <r>
      <rPr>
        <b/>
        <sz val="10"/>
        <color indexed="10"/>
        <rFont val="Arial"/>
        <family val="2"/>
      </rPr>
      <t>BFDmk5</t>
    </r>
  </si>
  <si>
    <r>
      <t xml:space="preserve">Community Ditch between </t>
    </r>
    <r>
      <rPr>
        <b/>
        <sz val="10"/>
        <color indexed="57"/>
        <rFont val="Arial"/>
        <family val="2"/>
      </rPr>
      <t>BIFcdt</t>
    </r>
    <r>
      <rPr>
        <sz val="10"/>
        <rFont val="Arial"/>
        <family val="2"/>
      </rPr>
      <t xml:space="preserve"> &amp; </t>
    </r>
    <r>
      <rPr>
        <b/>
        <sz val="10"/>
        <color indexed="57"/>
        <rFont val="Arial"/>
        <family val="2"/>
      </rPr>
      <t>BIF8</t>
    </r>
  </si>
  <si>
    <r>
      <t xml:space="preserve">Coal Cr Ditch W of </t>
    </r>
    <r>
      <rPr>
        <b/>
        <sz val="10"/>
        <color indexed="14"/>
        <rFont val="Arial"/>
        <family val="2"/>
      </rPr>
      <t>COAste</t>
    </r>
  </si>
  <si>
    <r>
      <t xml:space="preserve">Coal Cr Ditch at </t>
    </r>
    <r>
      <rPr>
        <b/>
        <sz val="10"/>
        <color indexed="12"/>
        <rFont val="Arial"/>
        <family val="2"/>
      </rPr>
      <t>CTMspur</t>
    </r>
    <r>
      <rPr>
        <sz val="10"/>
        <rFont val="Arial"/>
        <family val="2"/>
      </rPr>
      <t xml:space="preserve">
Community Ditch between </t>
    </r>
    <r>
      <rPr>
        <b/>
        <sz val="10"/>
        <color indexed="12"/>
        <rFont val="Arial"/>
        <family val="2"/>
      </rPr>
      <t>CTMmay</t>
    </r>
    <r>
      <rPr>
        <sz val="10"/>
        <rFont val="Arial"/>
        <family val="2"/>
      </rPr>
      <t xml:space="preserve"> and </t>
    </r>
    <r>
      <rPr>
        <b/>
        <sz val="10"/>
        <color indexed="12"/>
        <rFont val="Arial"/>
        <family val="2"/>
      </rPr>
      <t>CTMgpe</t>
    </r>
  </si>
  <si>
    <r>
      <t xml:space="preserve">Coal Cr Ditch between </t>
    </r>
    <r>
      <rPr>
        <b/>
        <sz val="10"/>
        <color indexed="10"/>
        <rFont val="Arial"/>
        <family val="2"/>
      </rPr>
      <t>CDD-th</t>
    </r>
    <r>
      <rPr>
        <sz val="10"/>
        <rFont val="Arial"/>
        <family val="2"/>
      </rPr>
      <t xml:space="preserve"> &amp; </t>
    </r>
    <r>
      <rPr>
        <b/>
        <sz val="10"/>
        <color indexed="10"/>
        <rFont val="Arial"/>
        <family val="2"/>
      </rPr>
      <t>CDDmvt</t>
    </r>
    <r>
      <rPr>
        <sz val="10"/>
        <rFont val="Arial"/>
        <family val="2"/>
      </rPr>
      <t xml:space="preserve">
Community Ditch between </t>
    </r>
    <r>
      <rPr>
        <b/>
        <sz val="10"/>
        <color indexed="10"/>
        <rFont val="Arial"/>
        <family val="2"/>
      </rPr>
      <t>CDDlde</t>
    </r>
    <r>
      <rPr>
        <sz val="10"/>
        <rFont val="Arial"/>
        <family val="2"/>
      </rPr>
      <t xml:space="preserve"> &amp; </t>
    </r>
    <r>
      <rPr>
        <b/>
        <sz val="10"/>
        <color indexed="10"/>
        <rFont val="Arial"/>
        <family val="2"/>
      </rPr>
      <t>CDDcdw</t>
    </r>
  </si>
  <si>
    <t>bouldercolorado.gov</t>
  </si>
  <si>
    <t>bouldercounty.org/os/parks/pages/coalcreek.aspx</t>
  </si>
  <si>
    <t>bouldercounty.org/os/parks/pages/rockcreek.aspx</t>
  </si>
  <si>
    <r>
      <t xml:space="preserve">Louisville Reservoir Ditch from </t>
    </r>
    <r>
      <rPr>
        <b/>
        <sz val="10"/>
        <color indexed="61"/>
        <rFont val="Arial"/>
        <family val="2"/>
      </rPr>
      <t>DM-plh</t>
    </r>
    <r>
      <rPr>
        <sz val="10"/>
        <rFont val="Arial"/>
        <family val="2"/>
      </rPr>
      <t xml:space="preserve"> past </t>
    </r>
    <r>
      <rPr>
        <b/>
        <sz val="10"/>
        <color indexed="61"/>
        <rFont val="Arial"/>
        <family val="2"/>
      </rPr>
      <t>DM-mse</t>
    </r>
  </si>
  <si>
    <r>
      <t xml:space="preserve">Boulder Diversion Canal between </t>
    </r>
    <r>
      <rPr>
        <b/>
        <sz val="10"/>
        <color indexed="49"/>
        <rFont val="Arial"/>
        <family val="2"/>
      </rPr>
      <t>SBKsls</t>
    </r>
    <r>
      <rPr>
        <sz val="10"/>
        <rFont val="Arial"/>
        <family val="2"/>
      </rPr>
      <t xml:space="preserve"> &amp; </t>
    </r>
    <r>
      <rPr>
        <b/>
        <sz val="10"/>
        <color indexed="49"/>
        <rFont val="Arial"/>
        <family val="2"/>
      </rPr>
      <t>SBKdrs</t>
    </r>
  </si>
  <si>
    <r>
      <t xml:space="preserve">Long Lake Ditch at </t>
    </r>
    <r>
      <rPr>
        <b/>
        <sz val="10"/>
        <color indexed="14"/>
        <rFont val="Arial"/>
        <family val="2"/>
      </rPr>
      <t>GLY-64</t>
    </r>
    <r>
      <rPr>
        <sz val="10"/>
        <rFont val="Arial"/>
        <family val="2"/>
      </rPr>
      <t xml:space="preserve">
S Boulder Diversion Canal AKA Fairmont Canal near </t>
    </r>
    <r>
      <rPr>
        <b/>
        <sz val="10"/>
        <color indexed="14"/>
        <rFont val="Arial"/>
        <family val="2"/>
      </rPr>
      <t>GL-rct</t>
    </r>
    <r>
      <rPr>
        <b/>
        <sz val="10"/>
        <color indexed="48"/>
        <rFont val="Arial"/>
        <family val="2"/>
      </rPr>
      <t xml:space="preserve">
</t>
    </r>
    <r>
      <rPr>
        <sz val="10"/>
        <rFont val="Arial"/>
        <family val="2"/>
      </rPr>
      <t xml:space="preserve">Farmers Higline Canal between </t>
    </r>
    <r>
      <rPr>
        <b/>
        <sz val="10"/>
        <color indexed="14"/>
        <rFont val="Arial"/>
        <family val="2"/>
      </rPr>
      <t>GLY-cd</t>
    </r>
    <r>
      <rPr>
        <sz val="10"/>
        <rFont val="Arial"/>
        <family val="2"/>
      </rPr>
      <t xml:space="preserve"> &amp; </t>
    </r>
    <r>
      <rPr>
        <b/>
        <sz val="10"/>
        <color indexed="14"/>
        <rFont val="Arial"/>
        <family val="2"/>
      </rPr>
      <t>GLY-1</t>
    </r>
  </si>
  <si>
    <t>Niver Creek / North Park / Cotton Cr Trails</t>
  </si>
  <si>
    <t>Big Dry Cr Trail S junction
Standley Lake overlook</t>
  </si>
  <si>
    <t>Niver Canal Trail
Big Dry Cr Trail N Junction</t>
  </si>
  <si>
    <t>39 51.936</t>
  </si>
  <si>
    <t>W Mower Tr W</t>
  </si>
  <si>
    <t>West Mower Trail W Junction</t>
  </si>
  <si>
    <t>39 52.048</t>
  </si>
  <si>
    <t>W Mower Tr E</t>
  </si>
  <si>
    <t>West Mower Trail E Junction</t>
  </si>
  <si>
    <t>Moderate +, ups &amp; downs prevail</t>
  </si>
  <si>
    <t>Heyden Green Mtn Trail</t>
  </si>
  <si>
    <t>39 52.964</t>
  </si>
  <si>
    <t>39 53.293</t>
  </si>
  <si>
    <t>39 53.481</t>
  </si>
  <si>
    <t>39 53.654</t>
  </si>
  <si>
    <t>39 53.874</t>
  </si>
  <si>
    <t>39 54.220</t>
  </si>
  <si>
    <t>39 54.372</t>
  </si>
  <si>
    <t>Back at Start</t>
  </si>
  <si>
    <t>HST Tr</t>
  </si>
  <si>
    <t>CC Tr E</t>
  </si>
  <si>
    <t>Back On 64th</t>
  </si>
  <si>
    <t>RC Tr Farimont</t>
  </si>
  <si>
    <t>KWarembourg Pond</t>
  </si>
  <si>
    <t>GRRloop</t>
  </si>
  <si>
    <t>Start of fish pond loop, Head W</t>
  </si>
  <si>
    <t>End of fish pond loop, Head W again</t>
  </si>
  <si>
    <t>Cherry Park</t>
  </si>
  <si>
    <t>39 52.507</t>
  </si>
  <si>
    <t>-105  5.656</t>
  </si>
  <si>
    <t>Via behind Cherry Dr Elementary</t>
  </si>
  <si>
    <t>39 52.987</t>
  </si>
  <si>
    <t>B-104W</t>
  </si>
  <si>
    <t>Golden Leyden Trail West junction</t>
  </si>
  <si>
    <t>39 55.701</t>
  </si>
  <si>
    <t>39 56.110</t>
  </si>
  <si>
    <t>39 56.306</t>
  </si>
  <si>
    <t>39 56.528</t>
  </si>
  <si>
    <t>39 56.744</t>
  </si>
  <si>
    <t>39 56.812</t>
  </si>
  <si>
    <t>39 58.062</t>
  </si>
  <si>
    <t>39 57.915</t>
  </si>
  <si>
    <t>39 58.981</t>
  </si>
  <si>
    <t>128hoh</t>
  </si>
  <si>
    <t>39 55.704</t>
  </si>
  <si>
    <t>-105 59.795</t>
  </si>
  <si>
    <t>Huron / Orchard Mall / Huntington</t>
  </si>
  <si>
    <t>via Ball Park / BMX course entrance</t>
  </si>
  <si>
    <t>Coyote Ridge Elementary</t>
  </si>
  <si>
    <t>30 56.879</t>
  </si>
  <si>
    <t>End of Canal</t>
  </si>
  <si>
    <t>30 46.527</t>
  </si>
  <si>
    <t xml:space="preserve"> -105 11.326</t>
  </si>
  <si>
    <t>Tony Grampas Park</t>
  </si>
  <si>
    <t>Parking available</t>
  </si>
  <si>
    <t>Canal goes underground,
access to this point now prohibited</t>
  </si>
  <si>
    <t>Riverdale Park / Park Village / Lee Lateral Ditch</t>
  </si>
  <si>
    <t>Combination of subdivision trails in NE Thornton</t>
  </si>
  <si>
    <t>Shares</t>
  </si>
  <si>
    <t>128 Grnblt Pl Th</t>
  </si>
  <si>
    <t>Coalton W Gate</t>
  </si>
  <si>
    <t>Mary Miller Tr</t>
  </si>
  <si>
    <t>Morrison Nat Cen</t>
  </si>
  <si>
    <t>Meadow Mtn Dr</t>
  </si>
  <si>
    <t>MKB-4</t>
  </si>
  <si>
    <t>39 54.591</t>
  </si>
  <si>
    <t>NCN-pl</t>
  </si>
  <si>
    <t>Mostly concrete &amp; asphalt paths, shopping center lot, residential streets.</t>
  </si>
  <si>
    <t>Average, steep on Cotton Cr trail &amp; near Pecos St.</t>
  </si>
  <si>
    <r>
      <t>Golden Leyden Tr at CO 93 &amp; 64th Ave  (</t>
    </r>
    <r>
      <rPr>
        <b/>
        <sz val="10"/>
        <color indexed="48"/>
        <rFont val="Arial"/>
        <family val="2"/>
      </rPr>
      <t>LDCglt</t>
    </r>
    <r>
      <rPr>
        <sz val="10"/>
        <rFont val="Arial"/>
        <family val="2"/>
      </rPr>
      <t>)</t>
    </r>
  </si>
  <si>
    <t>Watch for broken glass in concrete walled sections especially in summer!</t>
  </si>
  <si>
    <t>Dark Yellow</t>
  </si>
  <si>
    <t>PLHrsb</t>
  </si>
  <si>
    <t>39 52.229</t>
  </si>
  <si>
    <t>39 52.248</t>
  </si>
  <si>
    <t>-105 06.481</t>
  </si>
  <si>
    <t>39 55.772</t>
  </si>
  <si>
    <t>-105 07.845</t>
  </si>
  <si>
    <t>-105 07.653</t>
  </si>
  <si>
    <t>39 55.718</t>
  </si>
  <si>
    <t>-105 08.205</t>
  </si>
  <si>
    <t>Track Ends @</t>
  </si>
  <si>
    <t>Track Starts @</t>
  </si>
  <si>
    <r>
      <t>Cowdrey Draw Tr (part of CTM) (</t>
    </r>
    <r>
      <rPr>
        <b/>
        <sz val="10"/>
        <color indexed="10"/>
        <rFont val="Arial"/>
        <family val="2"/>
      </rPr>
      <t>CDDcdd</t>
    </r>
    <r>
      <rPr>
        <sz val="10"/>
        <rFont val="Arial"/>
        <family val="2"/>
      </rPr>
      <t>)</t>
    </r>
  </si>
  <si>
    <t>Dark Magenta</t>
  </si>
  <si>
    <r>
      <t>124th Emerson (</t>
    </r>
    <r>
      <rPr>
        <b/>
        <sz val="10"/>
        <color indexed="10"/>
        <rFont val="Arial"/>
        <family val="2"/>
      </rPr>
      <t>EBG124</t>
    </r>
    <r>
      <rPr>
        <sz val="10"/>
        <rFont val="Arial"/>
        <family val="2"/>
      </rPr>
      <t>)</t>
    </r>
  </si>
  <si>
    <t>Farmers Highline Canal  (Northglen &amp; Westminster)</t>
  </si>
  <si>
    <t>FarmersCanalNE</t>
  </si>
  <si>
    <t>Map Color</t>
  </si>
  <si>
    <r>
      <t>Rooney Road Trail Head (</t>
    </r>
    <r>
      <rPr>
        <b/>
        <sz val="10"/>
        <color indexed="48"/>
        <rFont val="Arial"/>
        <family val="2"/>
      </rPr>
      <t>G47rrt</t>
    </r>
    <r>
      <rPr>
        <sz val="10"/>
        <rFont val="Arial"/>
        <family val="2"/>
      </rPr>
      <t>) South of I70.</t>
    </r>
  </si>
  <si>
    <r>
      <t>Leyden Park (</t>
    </r>
    <r>
      <rPr>
        <b/>
        <sz val="10"/>
        <color indexed="14"/>
        <rFont val="Arial"/>
        <family val="2"/>
      </rPr>
      <t>GLY-te</t>
    </r>
    <r>
      <rPr>
        <sz val="10"/>
        <rFont val="Arial"/>
        <family val="2"/>
      </rPr>
      <t>)</t>
    </r>
  </si>
  <si>
    <t>GoldenLeyden</t>
  </si>
  <si>
    <t>L2L112m</t>
  </si>
  <si>
    <t>39 53.980</t>
  </si>
  <si>
    <t>-105 04.326</t>
  </si>
  <si>
    <t>NT W Go NE</t>
  </si>
  <si>
    <t>N Tollgate W junction - Go NE</t>
  </si>
  <si>
    <t>SC-dew</t>
  </si>
  <si>
    <t>39 45.442</t>
  </si>
  <si>
    <t>-104 50.686</t>
  </si>
  <si>
    <t>Dead End ,7W</t>
  </si>
  <si>
    <t>Trail dead ends .7 mile W</t>
  </si>
  <si>
    <t>NT E Bridge</t>
  </si>
  <si>
    <t>SC-mnt</t>
  </si>
  <si>
    <t>Morrison Nat Tr</t>
  </si>
  <si>
    <t>Return from spur - Head SE</t>
  </si>
  <si>
    <t>39 45.198</t>
  </si>
  <si>
    <t>-104 48.058</t>
  </si>
  <si>
    <t>Morrison Nature Center</t>
  </si>
  <si>
    <t>Vasquez Park</t>
  </si>
  <si>
    <t>N Tollgate Creek Trail</t>
  </si>
  <si>
    <t>Follows Northern portion of Tollgate Creek Drainage upstream with some extensions</t>
  </si>
  <si>
    <t>NTG-ts</t>
  </si>
  <si>
    <t>39 45.806</t>
  </si>
  <si>
    <t>-104 50.140</t>
  </si>
  <si>
    <t>NTGplp</t>
  </si>
  <si>
    <t>39 45.456</t>
  </si>
  <si>
    <t xml:space="preserve"> -104 50.141</t>
  </si>
  <si>
    <t>Nederland</t>
  </si>
  <si>
    <r>
      <t>Nederland</t>
    </r>
    <r>
      <rPr>
        <sz val="10"/>
        <rFont val="Arial"/>
        <family val="2"/>
      </rPr>
      <t xml:space="preserve"> - 119 &amp; 1st Ave</t>
    </r>
  </si>
  <si>
    <t>39 39.478</t>
  </si>
  <si>
    <t>-104 50.770</t>
  </si>
  <si>
    <t>Nine Mile</t>
  </si>
  <si>
    <r>
      <t>Parker</t>
    </r>
    <r>
      <rPr>
        <sz val="10"/>
        <rFont val="Arial"/>
        <family val="2"/>
      </rPr>
      <t xml:space="preserve"> - 225 &amp; Parker Rd - </t>
    </r>
    <r>
      <rPr>
        <b/>
        <sz val="10"/>
        <color indexed="10"/>
        <rFont val="Arial"/>
        <family val="2"/>
      </rPr>
      <t>Light Rail</t>
    </r>
  </si>
  <si>
    <t>39 36.810</t>
  </si>
  <si>
    <t>-104 54.777</t>
  </si>
  <si>
    <t>Orchard Sta</t>
  </si>
  <si>
    <r>
      <t>Greenwood Village</t>
    </r>
    <r>
      <rPr>
        <sz val="10"/>
        <rFont val="Arial"/>
        <family val="2"/>
      </rPr>
      <t xml:space="preserve"> - 5652 Greenwood Plaza Blvd - </t>
    </r>
    <r>
      <rPr>
        <b/>
        <sz val="10"/>
        <color indexed="10"/>
        <rFont val="Arial"/>
        <family val="2"/>
      </rPr>
      <t>Light Rail</t>
    </r>
  </si>
  <si>
    <t>RTD-OTA</t>
  </si>
  <si>
    <t>39 47.871</t>
  </si>
  <si>
    <t>-105  4.697</t>
  </si>
  <si>
    <t>Old Town Arvada</t>
  </si>
  <si>
    <r>
      <t>Arvada</t>
    </r>
    <r>
      <rPr>
        <sz val="10"/>
        <rFont val="Arial"/>
        <family val="2"/>
      </rPr>
      <t xml:space="preserve"> - Wadsworth &amp; 56th</t>
    </r>
  </si>
  <si>
    <t>39 40.024</t>
  </si>
  <si>
    <t>-104 48.454</t>
  </si>
  <si>
    <t>Olympic</t>
  </si>
  <si>
    <r>
      <t>Aurora</t>
    </r>
    <r>
      <rPr>
        <sz val="10"/>
        <rFont val="Arial"/>
        <family val="2"/>
      </rPr>
      <t xml:space="preserve"> - Yale &amp; Chambers</t>
    </r>
  </si>
  <si>
    <t>39 42.269</t>
  </si>
  <si>
    <t>-105 15.021</t>
  </si>
  <si>
    <t>Paradise Hills</t>
  </si>
  <si>
    <r>
      <t>Golden</t>
    </r>
    <r>
      <rPr>
        <sz val="10"/>
        <rFont val="Arial"/>
        <family val="2"/>
      </rPr>
      <t xml:space="preserve"> - I70 exit 256</t>
    </r>
  </si>
  <si>
    <t>39 27.963</t>
  </si>
  <si>
    <t>-105 23.687</t>
  </si>
  <si>
    <t>Pine Junction</t>
  </si>
  <si>
    <r>
      <t>Pine</t>
    </r>
    <r>
      <rPr>
        <sz val="10"/>
        <rFont val="Arial"/>
        <family val="2"/>
      </rPr>
      <t xml:space="preserve"> - US 285 &amp; Pine Valley Rd</t>
    </r>
  </si>
  <si>
    <t>39 31.417</t>
  </si>
  <si>
    <t>-104 45.808</t>
  </si>
  <si>
    <t>Parker</t>
  </si>
  <si>
    <r>
      <t>Parker</t>
    </r>
    <r>
      <rPr>
        <sz val="10"/>
        <rFont val="Arial"/>
        <family val="2"/>
      </rPr>
      <t xml:space="preserve"> - 83 &amp; Longs Way</t>
    </r>
  </si>
  <si>
    <t>Pinery</t>
  </si>
  <si>
    <r>
      <t>Parker</t>
    </r>
    <r>
      <rPr>
        <sz val="10"/>
        <rFont val="Arial"/>
        <family val="2"/>
      </rPr>
      <t xml:space="preserve"> - 83 &amp; Pinery Pkwy</t>
    </r>
  </si>
  <si>
    <t>40 10.320</t>
  </si>
  <si>
    <t>-105  6.262</t>
  </si>
  <si>
    <t>Roosevelt Park</t>
  </si>
  <si>
    <r>
      <t>Longmont</t>
    </r>
    <r>
      <rPr>
        <sz val="10"/>
        <rFont val="Arial"/>
        <family val="2"/>
      </rPr>
      <t xml:space="preserve"> - 8th &amp; Coffman</t>
    </r>
  </si>
  <si>
    <t>RTD-SL</t>
  </si>
  <si>
    <t>39 57.483</t>
  </si>
  <si>
    <t>DM-nwe</t>
  </si>
  <si>
    <t>DM-th</t>
  </si>
  <si>
    <t>DM-dl</t>
  </si>
  <si>
    <t>DM-vne</t>
  </si>
  <si>
    <t>EBG-st</t>
  </si>
  <si>
    <t>EBGswn</t>
  </si>
  <si>
    <t>EBGsws</t>
  </si>
  <si>
    <t>EBG-1</t>
  </si>
  <si>
    <t>EBG-2</t>
  </si>
  <si>
    <t>EBGevt</t>
  </si>
  <si>
    <t>EBGesp</t>
  </si>
  <si>
    <t>EBGllt</t>
  </si>
  <si>
    <t>-105 00.839</t>
  </si>
  <si>
    <t>39 48.763</t>
  </si>
  <si>
    <t>Washington Pike</t>
  </si>
  <si>
    <t>128 BDC Th Park</t>
  </si>
  <si>
    <t>ArapahoeRidge E</t>
  </si>
  <si>
    <t>CoyoteRidge Elem</t>
  </si>
  <si>
    <t>PRN Tr</t>
  </si>
  <si>
    <t>CottonCr Prkng</t>
  </si>
  <si>
    <t>SkyView Elementary 123 &amp; Fairfax</t>
  </si>
  <si>
    <r>
      <t>Jeffco</t>
    </r>
    <r>
      <rPr>
        <sz val="10"/>
        <rFont val="Arial"/>
        <family val="2"/>
      </rPr>
      <t xml:space="preserve"> - Coal Cr Canyon - 72 &amp; 93</t>
    </r>
  </si>
  <si>
    <t>39 33.717</t>
  </si>
  <si>
    <t>-104 52.232</t>
  </si>
  <si>
    <t>County Line Sta</t>
  </si>
  <si>
    <t>Eagleview Elementary</t>
  </si>
  <si>
    <t>Ralston Valley Park</t>
  </si>
  <si>
    <t>GoldenLeyden trail stub (flat land)</t>
  </si>
  <si>
    <t>Subdivision Trail</t>
  </si>
  <si>
    <t>270 degree turn to follow trail on N
side of creek</t>
  </si>
  <si>
    <t>Parking for Trailhead
US 224 &amp; Platte River</t>
  </si>
  <si>
    <t>Parking &amp; porta potties under I270</t>
  </si>
  <si>
    <t>-105  2.941</t>
  </si>
  <si>
    <t>BFD 4</t>
  </si>
  <si>
    <t>BFD 3</t>
  </si>
  <si>
    <t>Broomfield Trail Crossing 3</t>
  </si>
  <si>
    <t>Broomfield Trail Crossing 4</t>
  </si>
  <si>
    <t>DavidsonMesa</t>
  </si>
  <si>
    <t>Davidson Mesa Trails</t>
  </si>
  <si>
    <t>Covers the trails on Davidson Mesa on West edge of Louisville</t>
  </si>
  <si>
    <t>SC-ccw</t>
  </si>
  <si>
    <t>39 47.486</t>
  </si>
  <si>
    <t>-104 54.736</t>
  </si>
  <si>
    <t>CC Wetlands Pk</t>
  </si>
  <si>
    <t>SC-swg</t>
  </si>
  <si>
    <t>39 46.193</t>
  </si>
  <si>
    <t>-104 53.082</t>
  </si>
  <si>
    <t>W Gate Staple</t>
  </si>
  <si>
    <t>VBWpos</t>
  </si>
  <si>
    <t>39 50.752</t>
  </si>
  <si>
    <t>-105 13.072</t>
  </si>
  <si>
    <t>Pattridge OS</t>
  </si>
  <si>
    <t>Parking lot S side of W 82nd Ave</t>
  </si>
  <si>
    <t>VBWlrs</t>
  </si>
  <si>
    <t>39 50.665</t>
  </si>
  <si>
    <t>-105 11.388</t>
  </si>
  <si>
    <t>LeydenRock Spur</t>
  </si>
  <si>
    <t>VBWsmt</t>
  </si>
  <si>
    <t>39 50.491</t>
  </si>
  <si>
    <t>-105 11.403</t>
  </si>
  <si>
    <t>SpringMesa Tr</t>
  </si>
  <si>
    <t>Spring Mesa Tr start - concrete</t>
  </si>
  <si>
    <t>VBWsmn</t>
  </si>
  <si>
    <t>39 50.315</t>
  </si>
  <si>
    <t>-105 11.687</t>
  </si>
  <si>
    <t>SrpingMesa N</t>
  </si>
  <si>
    <t>Local Trails to W &amp; Spring Mesa Park</t>
  </si>
  <si>
    <t>VBWsmp</t>
  </si>
  <si>
    <t>39 50.136</t>
  </si>
  <si>
    <t>-105 12.165</t>
  </si>
  <si>
    <t>SpringMesa Park</t>
  </si>
  <si>
    <t>VBWsms</t>
  </si>
  <si>
    <t>39 50.130</t>
  </si>
  <si>
    <t>-105 11.538</t>
  </si>
  <si>
    <t>SpringMesa S</t>
  </si>
  <si>
    <t>VBW77e</t>
  </si>
  <si>
    <t>39 50.236</t>
  </si>
  <si>
    <t>-105 11.328</t>
  </si>
  <si>
    <t>77th E</t>
  </si>
  <si>
    <t>VBW77w</t>
  </si>
  <si>
    <t>Trail to/from Spring Mesa</t>
  </si>
  <si>
    <t>39 50.032</t>
  </si>
  <si>
    <t>-105 11.673</t>
  </si>
  <si>
    <t>77th W</t>
  </si>
  <si>
    <r>
      <t xml:space="preserve">Tr option </t>
    </r>
    <r>
      <rPr>
        <b/>
        <sz val="10"/>
        <rFont val="Arial"/>
        <family val="2"/>
      </rPr>
      <t>E</t>
    </r>
    <r>
      <rPr>
        <sz val="10"/>
        <rFont val="Arial"/>
        <family val="2"/>
      </rPr>
      <t xml:space="preserve"> or W around Tucker Lake</t>
    </r>
  </si>
  <si>
    <t>VBWtlne</t>
  </si>
  <si>
    <t>39 49.774</t>
  </si>
  <si>
    <t>-105 11.735</t>
  </si>
  <si>
    <t>TuckerLake NE</t>
  </si>
  <si>
    <t>E option in route</t>
  </si>
  <si>
    <t>VBWtln</t>
  </si>
  <si>
    <t>-105 11.945</t>
  </si>
  <si>
    <t>TuckerLake N</t>
  </si>
  <si>
    <t>W option - not in route</t>
  </si>
  <si>
    <t>VBWrctn</t>
  </si>
  <si>
    <t>39 49.707</t>
  </si>
  <si>
    <t>-105 12.091</t>
  </si>
  <si>
    <t>RC Tr TuckerN</t>
  </si>
  <si>
    <t>VBWrcts</t>
  </si>
  <si>
    <t>39 49.836</t>
  </si>
  <si>
    <t>39 49.551</t>
  </si>
  <si>
    <t>-105 12.059</t>
  </si>
  <si>
    <t>RC Tr TuckerS</t>
  </si>
  <si>
    <t>Loop around subdivision</t>
  </si>
  <si>
    <t>Single Track, wide dirt &amp; concrete paths</t>
  </si>
  <si>
    <t>Didn't put many waypoints in optional sections</t>
  </si>
  <si>
    <t>MetzgerFO</t>
  </si>
  <si>
    <t>Metzger Farm Open Space with extensions</t>
  </si>
  <si>
    <t>Then contiues W to connect to Boormfield Interlocken Trail.</t>
  </si>
  <si>
    <t>120th MUP</t>
  </si>
  <si>
    <t>MFO</t>
  </si>
  <si>
    <t>Coverage</t>
  </si>
  <si>
    <t>Easiest</t>
  </si>
  <si>
    <t>Metzger FO</t>
  </si>
  <si>
    <t>Leyden Cr</t>
  </si>
  <si>
    <t>VanBibber W</t>
  </si>
  <si>
    <t>Metzger Farm OS</t>
  </si>
  <si>
    <t>BFDmfoe</t>
  </si>
  <si>
    <t>39 55.280</t>
  </si>
  <si>
    <t>-105  1.778</t>
  </si>
  <si>
    <t>MFO Tr E</t>
  </si>
  <si>
    <t>Metzger Farm OS E junction</t>
  </si>
  <si>
    <t>Connection to New Metzger Farm OS Trail</t>
  </si>
  <si>
    <t>RCvbwts</t>
  </si>
  <si>
    <t>RCvbwtn</t>
  </si>
  <si>
    <t>39 49.708</t>
  </si>
  <si>
    <t>-105 12.092</t>
  </si>
  <si>
    <t>Van Bibber W Tr connection
Tucker Lake N</t>
  </si>
  <si>
    <t>39 49.552</t>
  </si>
  <si>
    <t>-105 12.060</t>
  </si>
  <si>
    <t>VBW Tr TuckerS</t>
  </si>
  <si>
    <t>VBW Tr TuckerN</t>
  </si>
  <si>
    <t>Van Bibber W Tr connection
Tucker Lake S</t>
  </si>
  <si>
    <t>Metzger Farm Open Space</t>
  </si>
  <si>
    <t>-104 51.488</t>
  </si>
  <si>
    <t>PRNbrth</t>
  </si>
  <si>
    <t>39 56.626</t>
  </si>
  <si>
    <t>-104 51.182</t>
  </si>
  <si>
    <t>BrightonRd TH</t>
  </si>
  <si>
    <t>Brighton Rd just N of E470</t>
  </si>
  <si>
    <t>WFC112I</t>
  </si>
  <si>
    <t>-104 57.975</t>
  </si>
  <si>
    <t>Irma 112 via</t>
  </si>
  <si>
    <t>Via - 112th &amp; Irma Dr</t>
  </si>
  <si>
    <t>-105 04.012</t>
  </si>
  <si>
    <t>Start of Trail at Coal Cr Trail</t>
  </si>
  <si>
    <t>40  3.366</t>
  </si>
  <si>
    <t>-105  2.777</t>
  </si>
  <si>
    <t>Reliance Park</t>
  </si>
  <si>
    <t>Start of Trail, Restroom</t>
  </si>
  <si>
    <t>COA-rp</t>
  </si>
  <si>
    <t>COA-cs</t>
  </si>
  <si>
    <t>40  3.100</t>
  </si>
  <si>
    <t>-105  2,643</t>
  </si>
  <si>
    <t>Cheesman St</t>
  </si>
  <si>
    <t>Cheesman Park to W</t>
  </si>
  <si>
    <t>40  2.665</t>
  </si>
  <si>
    <t>-105  2.581</t>
  </si>
  <si>
    <t>COAchm</t>
  </si>
  <si>
    <t>CollierHill MUP</t>
  </si>
  <si>
    <t>40  2.677</t>
  </si>
  <si>
    <t>-105  2.596</t>
  </si>
  <si>
    <t>40  2.608</t>
  </si>
  <si>
    <t>-105  2.582</t>
  </si>
  <si>
    <t>MUP to E on N side of Weld CR 8</t>
  </si>
  <si>
    <t>COAvre5</t>
  </si>
  <si>
    <t>COAvre4</t>
  </si>
  <si>
    <t>VRE Tr 4</t>
  </si>
  <si>
    <t>VRE Tr to W - share S</t>
  </si>
  <si>
    <t>VRE Tr to E - end share</t>
  </si>
  <si>
    <t>COAvre1</t>
  </si>
  <si>
    <t>COAvre2</t>
  </si>
  <si>
    <t>VRE Tr 1</t>
  </si>
  <si>
    <t>VRE Tr 2</t>
  </si>
  <si>
    <t>COAvre3</t>
  </si>
  <si>
    <t>40  2.065</t>
  </si>
  <si>
    <t>-105  2.647</t>
  </si>
  <si>
    <t>VRE Tr 3</t>
  </si>
  <si>
    <t>VRE Tr to S - share NE</t>
  </si>
  <si>
    <t>40  2.139</t>
  </si>
  <si>
    <t>-105  2.518</t>
  </si>
  <si>
    <t>VRE Tr to N&amp;W - share S</t>
  </si>
  <si>
    <t>COAswn</t>
  </si>
  <si>
    <t>40  2.009</t>
  </si>
  <si>
    <t>-105  2.337</t>
  </si>
  <si>
    <t>SunsetW N</t>
  </si>
  <si>
    <t>Hike, bike, dog trails N junction</t>
  </si>
  <si>
    <t>COAsws</t>
  </si>
  <si>
    <t>40  1.766</t>
  </si>
  <si>
    <t>-105  2.342</t>
  </si>
  <si>
    <t>SunsetW S</t>
  </si>
  <si>
    <t>Hike, bike, dog trails S junction</t>
  </si>
  <si>
    <t>40  1.146</t>
  </si>
  <si>
    <t>-105  2.660</t>
  </si>
  <si>
    <t>VRE Tr end last share - head W</t>
  </si>
  <si>
    <t>-105  3.124</t>
  </si>
  <si>
    <t>Triangle, Blue</t>
  </si>
  <si>
    <t>Gate at Hwy 7</t>
  </si>
  <si>
    <t>40  0.004</t>
  </si>
  <si>
    <t>-105  3.445</t>
  </si>
  <si>
    <t>Gate</t>
  </si>
  <si>
    <t>COAspur</t>
  </si>
  <si>
    <t>39 59.673</t>
  </si>
  <si>
    <t>-105  3.311</t>
  </si>
  <si>
    <t>Anthem Spur</t>
  </si>
  <si>
    <t>Spur to Anthem Trail network</t>
  </si>
  <si>
    <t>COAatm</t>
  </si>
  <si>
    <t>39 59,651</t>
  </si>
  <si>
    <t>-105  3,115</t>
  </si>
  <si>
    <t>ATM Tr</t>
  </si>
  <si>
    <t>COAfspur</t>
  </si>
  <si>
    <t>Anthem Trail - not in route</t>
  </si>
  <si>
    <t>39 59.362</t>
  </si>
  <si>
    <t>-105  3.588</t>
  </si>
  <si>
    <t>Flagg Spur</t>
  </si>
  <si>
    <t>Spur to Flagg Park trailhead</t>
  </si>
  <si>
    <t>COAconf</t>
  </si>
  <si>
    <t>39 59.120</t>
  </si>
  <si>
    <t>-105  3.891</t>
  </si>
  <si>
    <t>COA RKC Confluence</t>
  </si>
  <si>
    <t>COArkc</t>
  </si>
  <si>
    <t>Rock Cr trail starts here</t>
  </si>
  <si>
    <t>Subdivision trail N to Avalon Ave</t>
  </si>
  <si>
    <t>COAfrrr</t>
  </si>
  <si>
    <t>39 39.594</t>
  </si>
  <si>
    <t>-105  3.642</t>
  </si>
  <si>
    <t>Flagg Rd RR</t>
  </si>
  <si>
    <t>Restrooms &amp; trailhead - not in route</t>
  </si>
  <si>
    <t>COA-h7</t>
  </si>
  <si>
    <t>Observation point confluence of
Coal and Rock creeks - not in route</t>
  </si>
  <si>
    <r>
      <t xml:space="preserve">Lower Boulder Ditch S of </t>
    </r>
    <r>
      <rPr>
        <b/>
        <sz val="10"/>
        <color indexed="14"/>
        <rFont val="Arial"/>
        <family val="2"/>
      </rPr>
      <t>COA-rp</t>
    </r>
  </si>
  <si>
    <t>Trail currently has a detour section and a break in trail until reconstruction from flood is completed.</t>
  </si>
  <si>
    <t>Can Follow Hwy 7 E to Vista Ridge Erie Trail (VRE) or W to County Line Rd to bybass break between COA-wo &amp; COA-bo</t>
  </si>
  <si>
    <r>
      <t xml:space="preserve">Colorado Agricultural Canal </t>
    </r>
    <r>
      <rPr>
        <b/>
        <sz val="10"/>
        <color indexed="30"/>
        <rFont val="Arial"/>
        <family val="2"/>
      </rPr>
      <t>CBW-wn</t>
    </r>
    <r>
      <rPr>
        <sz val="10"/>
        <rFont val="Arial"/>
        <family val="2"/>
      </rPr>
      <t xml:space="preserve"> &amp; Welby
Lower Clear Cr - </t>
    </r>
    <r>
      <rPr>
        <b/>
        <sz val="10"/>
        <color indexed="30"/>
        <rFont val="Arial"/>
        <family val="2"/>
      </rPr>
      <t>CBW-ws</t>
    </r>
    <r>
      <rPr>
        <sz val="10"/>
        <rFont val="Arial"/>
        <family val="2"/>
      </rPr>
      <t xml:space="preserve"> to past </t>
    </r>
    <r>
      <rPr>
        <b/>
        <sz val="10"/>
        <color indexed="30"/>
        <rFont val="Arial"/>
        <family val="2"/>
      </rPr>
      <t>CBWwts</t>
    </r>
    <r>
      <rPr>
        <b/>
        <sz val="10"/>
        <color indexed="15"/>
        <rFont val="Arial"/>
        <family val="2"/>
      </rPr>
      <t xml:space="preserve">
</t>
    </r>
    <r>
      <rPr>
        <sz val="10"/>
        <rFont val="Arial"/>
        <family val="2"/>
      </rPr>
      <t xml:space="preserve">Union Ditch @ </t>
    </r>
    <r>
      <rPr>
        <b/>
        <sz val="10"/>
        <color indexed="30"/>
        <rFont val="Arial"/>
        <family val="2"/>
      </rPr>
      <t>CBWswt</t>
    </r>
  </si>
  <si>
    <r>
      <t>Platte River N (</t>
    </r>
    <r>
      <rPr>
        <b/>
        <sz val="10"/>
        <color indexed="30"/>
        <rFont val="Arial"/>
        <family val="2"/>
      </rPr>
      <t>CBWprn</t>
    </r>
    <r>
      <rPr>
        <sz val="10"/>
        <rFont val="Arial"/>
        <family val="2"/>
      </rPr>
      <t>)</t>
    </r>
  </si>
  <si>
    <r>
      <t>Colorado Blvd &amp; SWT Tr (</t>
    </r>
    <r>
      <rPr>
        <b/>
        <sz val="10"/>
        <color indexed="30"/>
        <rFont val="Arial"/>
        <family val="2"/>
      </rPr>
      <t>CBWswt</t>
    </r>
    <r>
      <rPr>
        <sz val="10"/>
        <rFont val="Arial"/>
        <family val="2"/>
      </rPr>
      <t>)</t>
    </r>
  </si>
  <si>
    <r>
      <t xml:space="preserve">Commuter access to/From E Thornton
To ByPass Welby section go from </t>
    </r>
    <r>
      <rPr>
        <b/>
        <sz val="10"/>
        <color indexed="30"/>
        <rFont val="Arial"/>
        <family val="2"/>
      </rPr>
      <t>CBW-ws</t>
    </r>
    <r>
      <rPr>
        <b/>
        <sz val="10"/>
        <rFont val="Arial"/>
        <family val="2"/>
      </rPr>
      <t xml:space="preserve"> to </t>
    </r>
    <r>
      <rPr>
        <b/>
        <sz val="10"/>
        <color indexed="30"/>
        <rFont val="Arial"/>
        <family val="2"/>
      </rPr>
      <t>CBW-wn</t>
    </r>
    <r>
      <rPr>
        <b/>
        <sz val="10"/>
        <rFont val="Arial"/>
        <family val="2"/>
      </rPr>
      <t xml:space="preserve"> (Stay on E side of Colorado Blvd)</t>
    </r>
  </si>
  <si>
    <t>End of Trail at Lowell Blvd &amp; Sheridan Pky</t>
  </si>
  <si>
    <t>EOT Lowell</t>
  </si>
  <si>
    <t>-105  2.067</t>
  </si>
  <si>
    <t>ATMeot</t>
  </si>
  <si>
    <t>Park / pond S of NW Pkwy</t>
  </si>
  <si>
    <t>Parking</t>
  </si>
  <si>
    <t>Anthem Pond</t>
  </si>
  <si>
    <t>-105  1.784</t>
  </si>
  <si>
    <t>39 58.766</t>
  </si>
  <si>
    <t>ATP-ap</t>
  </si>
  <si>
    <r>
      <t>Prebble Cr Pky &amp; Sheridan Pky - head SW</t>
    </r>
    <r>
      <rPr>
        <sz val="10"/>
        <color indexed="53"/>
        <rFont val="Arial"/>
        <family val="2"/>
      </rPr>
      <t xml:space="preserve">
</t>
    </r>
    <r>
      <rPr>
        <b/>
        <sz val="10"/>
        <color indexed="10"/>
        <rFont val="Arial"/>
        <family val="2"/>
      </rPr>
      <t>Bike Lane only on N/W side for now!</t>
    </r>
  </si>
  <si>
    <t>Sheridan Pky</t>
  </si>
  <si>
    <t>-105  0.87</t>
  </si>
  <si>
    <t>39 59.523</t>
  </si>
  <si>
    <t>ATMpcpsp</t>
  </si>
  <si>
    <t>Follow Prebble Cr Pky E on bike lane</t>
  </si>
  <si>
    <t>PrebbleCr Pky</t>
  </si>
  <si>
    <t>-105  1.211</t>
  </si>
  <si>
    <t>39 59.554</t>
  </si>
  <si>
    <t>ATMippcp</t>
  </si>
  <si>
    <t>Indian Peaks Pkwy &amp; Windom follow Uphill</t>
  </si>
  <si>
    <t>Windom</t>
  </si>
  <si>
    <t>-105  1.463</t>
  </si>
  <si>
    <t>39 59.706</t>
  </si>
  <si>
    <t>ATM-ws</t>
  </si>
  <si>
    <t>Spur S to same track - backtrack</t>
  </si>
  <si>
    <t>Spur S</t>
  </si>
  <si>
    <t>-105  1.659</t>
  </si>
  <si>
    <t>39 59.750</t>
  </si>
  <si>
    <t>ATMsp6n</t>
  </si>
  <si>
    <t>Spur N to same track</t>
  </si>
  <si>
    <t>Spur N</t>
  </si>
  <si>
    <t>-105  1.772</t>
  </si>
  <si>
    <t>39 59.602</t>
  </si>
  <si>
    <t>ATMsp6s</t>
  </si>
  <si>
    <t>OS trail starts SE</t>
  </si>
  <si>
    <t>Pond View</t>
  </si>
  <si>
    <t>-105  2.030</t>
  </si>
  <si>
    <t>39 59.747</t>
  </si>
  <si>
    <t>ATM-pv</t>
  </si>
  <si>
    <t>Head S on E side of Promontory Way</t>
  </si>
  <si>
    <t>PromontoryW</t>
  </si>
  <si>
    <t>-105  2.141</t>
  </si>
  <si>
    <t>39 59.862</t>
  </si>
  <si>
    <t>ATMpww</t>
  </si>
  <si>
    <t>Head E</t>
  </si>
  <si>
    <t>ATMub</t>
  </si>
  <si>
    <t>Head N on E side</t>
  </si>
  <si>
    <t>ATMlupe</t>
  </si>
  <si>
    <t>Go under</t>
  </si>
  <si>
    <t>ATMlupw</t>
  </si>
  <si>
    <t>Head S</t>
  </si>
  <si>
    <t>Lowell N</t>
  </si>
  <si>
    <t>-105  2.370</t>
  </si>
  <si>
    <t>39 59.414</t>
  </si>
  <si>
    <t>ATM-ln</t>
  </si>
  <si>
    <t>Aspen Lodge</t>
  </si>
  <si>
    <t>-105  2.414</t>
  </si>
  <si>
    <t>39 59.417</t>
  </si>
  <si>
    <t>ATMals</t>
  </si>
  <si>
    <t>Choice of trails in center to Aspen Lodge</t>
  </si>
  <si>
    <t>Tr AspenLodge</t>
  </si>
  <si>
    <t>-105  2.747</t>
  </si>
  <si>
    <t>39 59.759</t>
  </si>
  <si>
    <t>ATMaln</t>
  </si>
  <si>
    <t>Head SE on trail</t>
  </si>
  <si>
    <t>ATMtr1w</t>
  </si>
  <si>
    <t>Share earlier track N</t>
  </si>
  <si>
    <t>ATMtr2w</t>
  </si>
  <si>
    <t>Anthem Rd Loop N</t>
  </si>
  <si>
    <t>Trail 2 E</t>
  </si>
  <si>
    <t>-105  2.838</t>
  </si>
  <si>
    <t>39 59.771</t>
  </si>
  <si>
    <t>ATMtr2e</t>
  </si>
  <si>
    <t>Short spur N to same track</t>
  </si>
  <si>
    <t>-105  2.622</t>
  </si>
  <si>
    <t>39 59.965</t>
  </si>
  <si>
    <t>ATMsp1s</t>
  </si>
  <si>
    <t>-105 2.368</t>
  </si>
  <si>
    <t>39 59.954</t>
  </si>
  <si>
    <t>ATMsp2s</t>
  </si>
  <si>
    <t>Loop around under bridge - go NW</t>
  </si>
  <si>
    <t>Under Br NW</t>
  </si>
  <si>
    <t>-105  2.262</t>
  </si>
  <si>
    <t>39 59.863</t>
  </si>
  <si>
    <t>Spur N to same track - Hwy 7 &amp; Vista Pkwy</t>
  </si>
  <si>
    <t>-105  1.723</t>
  </si>
  <si>
    <t>39 59.842</t>
  </si>
  <si>
    <t>ATMsp3s</t>
  </si>
  <si>
    <t>End Windom Loop continue downhill</t>
  </si>
  <si>
    <t>Windom W Loop</t>
  </si>
  <si>
    <t>-105  1.466</t>
  </si>
  <si>
    <t>39 59.720</t>
  </si>
  <si>
    <t>ATMwlw</t>
  </si>
  <si>
    <t>Spur S to same track</t>
  </si>
  <si>
    <t>-105  1.370</t>
  </si>
  <si>
    <t>39 59.885</t>
  </si>
  <si>
    <t>ATMsp5s</t>
  </si>
  <si>
    <t>Spur N to same track Hwy 7 &amp; Mtn View Blvd</t>
  </si>
  <si>
    <t>-105  1.113</t>
  </si>
  <si>
    <t>39 59.915</t>
  </si>
  <si>
    <t>ATMsp4s</t>
  </si>
  <si>
    <t>-105  1.285</t>
  </si>
  <si>
    <t>39 59.733</t>
  </si>
  <si>
    <t>Windom Loop E</t>
  </si>
  <si>
    <t>Windom E Loop</t>
  </si>
  <si>
    <t>-105  1.305</t>
  </si>
  <si>
    <t>39 59.705</t>
  </si>
  <si>
    <t>ATMwle</t>
  </si>
  <si>
    <t>End Ditch trail head NW on N side</t>
  </si>
  <si>
    <t>EndDitch Tr</t>
  </si>
  <si>
    <t>-105  1.241</t>
  </si>
  <si>
    <t>39 59.596</t>
  </si>
  <si>
    <t>ATMcds</t>
  </si>
  <si>
    <t>Follow Community Ditch Tr from park - historical
Path becomes packed dirt to next waypoint</t>
  </si>
  <si>
    <t>-105  0.677</t>
  </si>
  <si>
    <t>39.59.998</t>
  </si>
  <si>
    <t>ATMcdn</t>
  </si>
  <si>
    <t>Short spur S to same track</t>
  </si>
  <si>
    <t>-105  1.078</t>
  </si>
  <si>
    <t>40  0.0</t>
  </si>
  <si>
    <t>ATMsp4n</t>
  </si>
  <si>
    <t>-105  1.646</t>
  </si>
  <si>
    <t>39 59.991</t>
  </si>
  <si>
    <t>ATMsp3n</t>
  </si>
  <si>
    <t>-105  2.349</t>
  </si>
  <si>
    <t>39 59.999</t>
  </si>
  <si>
    <t>ATMsp2n</t>
  </si>
  <si>
    <t>-105  6.21</t>
  </si>
  <si>
    <t>40  0.001</t>
  </si>
  <si>
    <t>ATMsp1n</t>
  </si>
  <si>
    <t>Track S into subdivision</t>
  </si>
  <si>
    <t>Track S</t>
  </si>
  <si>
    <t>-105  2.823</t>
  </si>
  <si>
    <t>39.39.996</t>
  </si>
  <si>
    <t>ATMtr3</t>
  </si>
  <si>
    <t>NW corner of track proceed E</t>
  </si>
  <si>
    <t>Via NW</t>
  </si>
  <si>
    <t>-105  3.152</t>
  </si>
  <si>
    <t>ATM-nw</t>
  </si>
  <si>
    <t>ATM Track SE</t>
  </si>
  <si>
    <t>Track E</t>
  </si>
  <si>
    <t>-105  3.114</t>
  </si>
  <si>
    <t>39 59.890</t>
  </si>
  <si>
    <t>ATM Track E</t>
  </si>
  <si>
    <t>Track SE</t>
  </si>
  <si>
    <t>-105  3.117</t>
  </si>
  <si>
    <t>39 59.734</t>
  </si>
  <si>
    <t>Coal Cr Trail - Part of CO_DN zone</t>
  </si>
  <si>
    <t>COa Tr</t>
  </si>
  <si>
    <t>39 59.652</t>
  </si>
  <si>
    <t>ATMcoa</t>
  </si>
  <si>
    <t>Path E to Anthem Ranch Rd</t>
  </si>
  <si>
    <t>Path E</t>
  </si>
  <si>
    <t>-105  3.082</t>
  </si>
  <si>
    <t>39 59.261</t>
  </si>
  <si>
    <t>ATM-pe</t>
  </si>
  <si>
    <t>Via - Head N</t>
  </si>
  <si>
    <t>39 59.086</t>
  </si>
  <si>
    <t>ATM-sw</t>
  </si>
  <si>
    <t>Small park - resume Trail</t>
  </si>
  <si>
    <t>Park Start Tr</t>
  </si>
  <si>
    <t>-105  2.792</t>
  </si>
  <si>
    <t>39 59.049</t>
  </si>
  <si>
    <t>ATMprk</t>
  </si>
  <si>
    <t>Follow Anthem Ranch Rd E (MUP or lane)</t>
  </si>
  <si>
    <t>AthRanch Rd E</t>
  </si>
  <si>
    <t>-105  2.355</t>
  </si>
  <si>
    <t>39 59.236</t>
  </si>
  <si>
    <t>ATMarre</t>
  </si>
  <si>
    <t>Loop around and head S</t>
  </si>
  <si>
    <t>Lowell UP W</t>
  </si>
  <si>
    <t>-105  2.383</t>
  </si>
  <si>
    <t>39 59.311</t>
  </si>
  <si>
    <t>Use Underpass to cross Lowell</t>
  </si>
  <si>
    <t>Lowell UP E</t>
  </si>
  <si>
    <t>-105  2.335</t>
  </si>
  <si>
    <t>39 59.321</t>
  </si>
  <si>
    <t>Start End of larger loop</t>
  </si>
  <si>
    <t>Loop StartEnd</t>
  </si>
  <si>
    <t>-105  2.063</t>
  </si>
  <si>
    <t>39 58.693</t>
  </si>
  <si>
    <t>ATMloop</t>
  </si>
  <si>
    <t>Wildgrass Park</t>
  </si>
  <si>
    <t>-105  2.861</t>
  </si>
  <si>
    <t>ATMwgp</t>
  </si>
  <si>
    <t>McKayBroadlands Trail @144th &amp; Sheridan</t>
  </si>
  <si>
    <t>39 57.454</t>
  </si>
  <si>
    <t>ATMmkb</t>
  </si>
  <si>
    <r>
      <t>Sheridan Pky @ Lowell Blvd (</t>
    </r>
    <r>
      <rPr>
        <b/>
        <sz val="10"/>
        <color indexed="11"/>
        <rFont val="Arial"/>
        <family val="2"/>
      </rPr>
      <t>ATMeot</t>
    </r>
    <r>
      <rPr>
        <sz val="10"/>
        <rFont val="Arial"/>
        <family val="2"/>
      </rPr>
      <t>)</t>
    </r>
  </si>
  <si>
    <r>
      <t>MKB Tr 144th &amp; Sheridan (</t>
    </r>
    <r>
      <rPr>
        <b/>
        <sz val="10"/>
        <color indexed="11"/>
        <rFont val="Arial"/>
        <family val="2"/>
      </rPr>
      <t>ATMmkb</t>
    </r>
    <r>
      <rPr>
        <sz val="10"/>
        <rFont val="Arial"/>
        <family val="2"/>
      </rPr>
      <t>)</t>
    </r>
  </si>
  <si>
    <t>Coyotes in area are bold and have bitten several joggers and others. As of 4/1/10 - none rabid.</t>
  </si>
  <si>
    <t>Concrete paths, Bike lanes</t>
  </si>
  <si>
    <t>Rpcbd</t>
  </si>
  <si>
    <t>Mild to Mid - nothing steep - prolonged grades</t>
  </si>
  <si>
    <t>Climb</t>
  </si>
  <si>
    <t xml:space="preserve">Track has 355 points.  </t>
  </si>
  <si>
    <t>VistaRidge Erie</t>
  </si>
  <si>
    <t>Community Ditch Trail</t>
  </si>
  <si>
    <t>ATM</t>
  </si>
  <si>
    <t>Covers Some of Anthems 40+ miles of planned trails</t>
  </si>
  <si>
    <t>Anthem Division MUPs</t>
  </si>
  <si>
    <t>Anthem</t>
  </si>
  <si>
    <t>-105  3.693</t>
  </si>
  <si>
    <t>40  4.160</t>
  </si>
  <si>
    <t>`</t>
  </si>
  <si>
    <t>Lower Bldr Ditch</t>
  </si>
  <si>
    <t>-105  3.616</t>
  </si>
  <si>
    <t>40  3.455</t>
  </si>
  <si>
    <t>Jay Rd - Go W then N</t>
  </si>
  <si>
    <t>Jay Rd</t>
  </si>
  <si>
    <t>-105  3.335</t>
  </si>
  <si>
    <t>40  3.093</t>
  </si>
  <si>
    <t>Small Park</t>
  </si>
  <si>
    <t>-105  3.829</t>
  </si>
  <si>
    <t>40  2.687</t>
  </si>
  <si>
    <t>Start loop - continue along tracks</t>
  </si>
  <si>
    <t>-105  3.323</t>
  </si>
  <si>
    <t>40  2.791</t>
  </si>
  <si>
    <t>-105  2.368</t>
  </si>
  <si>
    <t>40  2.611</t>
  </si>
  <si>
    <t>Grandview Park</t>
  </si>
  <si>
    <t>-105  2.378</t>
  </si>
  <si>
    <t>40  2.321</t>
  </si>
  <si>
    <t>VREgvp</t>
  </si>
  <si>
    <t>-105  2.896</t>
  </si>
  <si>
    <t>VREspurw</t>
  </si>
  <si>
    <t>COA Tr 3</t>
  </si>
  <si>
    <t>-105  2.646</t>
  </si>
  <si>
    <t>VREcoa3</t>
  </si>
  <si>
    <t>Spur - sharing COA Tr - not in route</t>
  </si>
  <si>
    <t>COA Tr 4</t>
  </si>
  <si>
    <t>-105  2.517</t>
  </si>
  <si>
    <t>40  2.138</t>
  </si>
  <si>
    <t>VREcoa4</t>
  </si>
  <si>
    <t>Spur end</t>
  </si>
  <si>
    <t>40  1;754</t>
  </si>
  <si>
    <t>-105  2.661</t>
  </si>
  <si>
    <t>40  1.147</t>
  </si>
  <si>
    <t>VREcoa5</t>
  </si>
  <si>
    <t>Start Vista Point trail  and N</t>
  </si>
  <si>
    <t>VistaPoint Tr</t>
  </si>
  <si>
    <t>-105  2.229</t>
  </si>
  <si>
    <t>40  0.968</t>
  </si>
  <si>
    <t>VREvpt</t>
  </si>
  <si>
    <t>Use Underpass to cross Rd and continue NW</t>
  </si>
  <si>
    <t>VREvpu</t>
  </si>
  <si>
    <t>GC and Community Center</t>
  </si>
  <si>
    <t>VistaRidge GC</t>
  </si>
  <si>
    <t>-105  1.551</t>
  </si>
  <si>
    <t>40  0.218</t>
  </si>
  <si>
    <t>VREgc</t>
  </si>
  <si>
    <t>-105  1.244</t>
  </si>
  <si>
    <t>40  0.175</t>
  </si>
  <si>
    <t>VREarch</t>
  </si>
  <si>
    <t>W toward Community Center on trail</t>
  </si>
  <si>
    <t>W to Com Cntr</t>
  </si>
  <si>
    <t>-105  1.069</t>
  </si>
  <si>
    <t>40  0.145</t>
  </si>
  <si>
    <t>VREcce</t>
  </si>
  <si>
    <t>Anthem Trail - Traffic Light - Grass path</t>
  </si>
  <si>
    <t>ATM Tr Hi 7</t>
  </si>
  <si>
    <t>-105  1.082</t>
  </si>
  <si>
    <t>VREatm</t>
  </si>
  <si>
    <t>Follow MUP S on W side of Mt View Blvd</t>
  </si>
  <si>
    <t>MtView Blvd N</t>
  </si>
  <si>
    <t>-105  1.035</t>
  </si>
  <si>
    <t>40  0.192</t>
  </si>
  <si>
    <t>VREmvbn</t>
  </si>
  <si>
    <t>Use Bike Lane W on RidgeView Dr
Track Spur S to Highway 7</t>
  </si>
  <si>
    <t>-105  0.495</t>
  </si>
  <si>
    <t>40  0.184</t>
  </si>
  <si>
    <t>VRErvd</t>
  </si>
  <si>
    <t>Head S along Sheridan Pkwy past pond</t>
  </si>
  <si>
    <t>SherPky Co4</t>
  </si>
  <si>
    <t>-105  0.547</t>
  </si>
  <si>
    <t>40  0.877</t>
  </si>
  <si>
    <t>VREsp4</t>
  </si>
  <si>
    <t>Head NW then E on Community Trail</t>
  </si>
  <si>
    <t>VistaPky UP</t>
  </si>
  <si>
    <t>-105  2.042</t>
  </si>
  <si>
    <t>40  0.825</t>
  </si>
  <si>
    <r>
      <t>Bonnel Ave Erie (</t>
    </r>
    <r>
      <rPr>
        <b/>
        <sz val="10"/>
        <color indexed="18"/>
        <rFont val="Arial"/>
        <family val="2"/>
      </rPr>
      <t>VREeot</t>
    </r>
    <r>
      <rPr>
        <sz val="10"/>
        <rFont val="Arial"/>
        <family val="2"/>
      </rPr>
      <t>)</t>
    </r>
  </si>
  <si>
    <r>
      <t>Vista Pkwy Underpass (</t>
    </r>
    <r>
      <rPr>
        <b/>
        <sz val="10"/>
        <color indexed="18"/>
        <rFont val="Arial"/>
        <family val="2"/>
      </rPr>
      <t>VREvpu</t>
    </r>
    <r>
      <rPr>
        <sz val="10"/>
        <rFont val="Arial"/>
        <family val="2"/>
      </rPr>
      <t>)</t>
    </r>
  </si>
  <si>
    <t>Shares segments with Coal Cr trail from CO_DN zone</t>
  </si>
  <si>
    <t>Rpcb</t>
  </si>
  <si>
    <t>Mild - nothing steep</t>
  </si>
  <si>
    <t>Lower Boulder Ditch N of Jay Rd</t>
  </si>
  <si>
    <t>Boulder Weld Cnty Ditch N of end</t>
  </si>
  <si>
    <r>
      <t xml:space="preserve">Community Ditch both sides of </t>
    </r>
    <r>
      <rPr>
        <b/>
        <sz val="10"/>
        <color indexed="56"/>
        <rFont val="Arial"/>
        <family val="2"/>
      </rPr>
      <t>VRErvd</t>
    </r>
  </si>
  <si>
    <t>Coal Cr Tr</t>
  </si>
  <si>
    <t>Anthem Trail</t>
  </si>
  <si>
    <t>VRE</t>
  </si>
  <si>
    <t>Trail covers MUPs in Vista Ridge, Vista Pointe and S Erie</t>
  </si>
  <si>
    <t>Vista Ridge, Vista Point, Grandview, Coal Creek and Erie Trails</t>
  </si>
  <si>
    <t>VistaRE</t>
  </si>
  <si>
    <t>Anthem MUPs</t>
  </si>
  <si>
    <t>Connection to Coal Creek Trail,
Moved to CO_DN from CO_FN</t>
  </si>
  <si>
    <t>McKay Broadland</t>
  </si>
  <si>
    <t>Coal Cr Trail</t>
  </si>
  <si>
    <t>Vista Ridge &amp; Erie</t>
  </si>
  <si>
    <t>VRE - Vista Ridge &amp; Erie</t>
  </si>
  <si>
    <t>ATM - Anthem MUPs</t>
  </si>
  <si>
    <t>VistaRidgeE</t>
  </si>
  <si>
    <t>#</t>
  </si>
  <si>
    <t>LittleDryCr</t>
  </si>
  <si>
    <t>McKay
Broadlnd</t>
  </si>
  <si>
    <t>NTollGate</t>
  </si>
  <si>
    <t>PlatteRiverN</t>
  </si>
  <si>
    <t>RalstonCanal</t>
  </si>
  <si>
    <t>RiverParkLee</t>
  </si>
  <si>
    <t>RockCreek</t>
  </si>
  <si>
    <t>SandCreek</t>
  </si>
  <si>
    <t>SignalDitch</t>
  </si>
  <si>
    <t>SkyWoodThorn</t>
  </si>
  <si>
    <t>ThorntonNS</t>
  </si>
  <si>
    <t>VanBibber</t>
  </si>
  <si>
    <t>VanBibberW</t>
  </si>
  <si>
    <t>WestMower</t>
  </si>
  <si>
    <t>WycoFoxCCP</t>
  </si>
  <si>
    <t>PRN37i</t>
  </si>
  <si>
    <t>39 46.073</t>
  </si>
  <si>
    <t>-104 59.8917</t>
  </si>
  <si>
    <t>37th Inca</t>
  </si>
  <si>
    <t>Small parking area S of 37th &amp; Inca</t>
  </si>
  <si>
    <t>PRNcrr</t>
  </si>
  <si>
    <t>-104 57,007</t>
  </si>
  <si>
    <t>CC CY confluence</t>
  </si>
  <si>
    <t>restroom between confluences</t>
  </si>
  <si>
    <t>39 52.080</t>
  </si>
  <si>
    <t>-104 55.282</t>
  </si>
  <si>
    <t>Rpcax</t>
  </si>
  <si>
    <t>39 52.081</t>
  </si>
  <si>
    <t>-104 55.283</t>
  </si>
  <si>
    <t>39 52.665</t>
  </si>
  <si>
    <t>-104 55.246</t>
  </si>
  <si>
    <t>Mostly concrete path, some street &amp; asphalt</t>
  </si>
  <si>
    <r>
      <t>37th &amp; Inca (</t>
    </r>
    <r>
      <rPr>
        <b/>
        <sz val="10"/>
        <color indexed="62"/>
        <rFont val="Arial"/>
        <family val="2"/>
      </rPr>
      <t>PRN37i</t>
    </r>
    <r>
      <rPr>
        <sz val="10"/>
        <rFont val="Arial"/>
        <family val="2"/>
      </rPr>
      <t>)</t>
    </r>
  </si>
  <si>
    <r>
      <t>Brighton Rd TH @ E470 (</t>
    </r>
    <r>
      <rPr>
        <b/>
        <sz val="10"/>
        <color indexed="62"/>
        <rFont val="Arial"/>
        <family val="2"/>
      </rPr>
      <t>PRNbrth</t>
    </r>
    <r>
      <rPr>
        <sz val="10"/>
        <rFont val="Arial"/>
        <family val="2"/>
      </rPr>
      <t>)</t>
    </r>
  </si>
  <si>
    <r>
      <t>Platte River Tr at McKay Rd (</t>
    </r>
    <r>
      <rPr>
        <b/>
        <sz val="10"/>
        <color indexed="15"/>
        <rFont val="Arial"/>
        <family val="2"/>
      </rPr>
      <t>GHprns</t>
    </r>
  </si>
  <si>
    <t>Covering Trails</t>
  </si>
  <si>
    <t>Highest Track #</t>
  </si>
  <si>
    <t>Tracks</t>
  </si>
  <si>
    <t>Table Mtn Loop Trail</t>
  </si>
  <si>
    <t>Table Mtn Loop</t>
  </si>
  <si>
    <t>to be done</t>
  </si>
  <si>
    <t>NTableMtn</t>
  </si>
  <si>
    <t>N Table Mtn Loop Tr</t>
  </si>
  <si>
    <t>NTM</t>
  </si>
  <si>
    <t>Golden Leyden</t>
  </si>
  <si>
    <t>Ralston Canal</t>
  </si>
  <si>
    <t>N Table Mtn Loop</t>
  </si>
  <si>
    <t>NTMth</t>
  </si>
  <si>
    <t>39 46.895</t>
  </si>
  <si>
    <t>-105 13.795</t>
  </si>
  <si>
    <t>RR Parking</t>
  </si>
  <si>
    <t>Hwy 93</t>
  </si>
  <si>
    <t>39 46.601</t>
  </si>
  <si>
    <t>-105 13.408</t>
  </si>
  <si>
    <t>CCT Tr W</t>
  </si>
  <si>
    <t>N Table Mtn Loop Trail</t>
  </si>
  <si>
    <t>39 46.581</t>
  </si>
  <si>
    <t>-105 13.341</t>
  </si>
  <si>
    <t>NTMgca</t>
  </si>
  <si>
    <t>39 46.285</t>
  </si>
  <si>
    <t>-105 13.279</t>
  </si>
  <si>
    <t>GoldenCliffs Access</t>
  </si>
  <si>
    <t>Steep loose spur to Coors overlook
side spur to climbing access</t>
  </si>
  <si>
    <t>39 46.657</t>
  </si>
  <si>
    <t>-105 11.932</t>
  </si>
  <si>
    <t>39 46.702</t>
  </si>
  <si>
    <t>-105 12.144</t>
  </si>
  <si>
    <t>NTMrcs</t>
  </si>
  <si>
    <t>39 46.887</t>
  </si>
  <si>
    <t>-105 11.572</t>
  </si>
  <si>
    <t>RC Tr spur</t>
  </si>
  <si>
    <t>Spur to Fairmont section of Ralston Tr</t>
  </si>
  <si>
    <t>NTMrc</t>
  </si>
  <si>
    <t>39 46.925</t>
  </si>
  <si>
    <t>-105 11.508</t>
  </si>
  <si>
    <t>Ralston Canal Tr - Easley Rd access
Not in route</t>
  </si>
  <si>
    <t>39 47.187</t>
  </si>
  <si>
    <t>-105 11.704</t>
  </si>
  <si>
    <t>Mesa Top Tr E junction - Continue N</t>
  </si>
  <si>
    <t>39 47.653</t>
  </si>
  <si>
    <t>-105 11.938</t>
  </si>
  <si>
    <t>W 53rd Dr Access</t>
  </si>
  <si>
    <t>Neighborhood access spur</t>
  </si>
  <si>
    <t>39 47.761</t>
  </si>
  <si>
    <t>-105 12.674</t>
  </si>
  <si>
    <t>39 47.621</t>
  </si>
  <si>
    <t>Table Rock Tr N junction - shares S</t>
  </si>
  <si>
    <t>End share</t>
  </si>
  <si>
    <t>39 47.449</t>
  </si>
  <si>
    <t>-105 13.059</t>
  </si>
  <si>
    <t>Table Rock Tr junction - shares SW</t>
  </si>
  <si>
    <t>39 47.338</t>
  </si>
  <si>
    <t>-105 13.220</t>
  </si>
  <si>
    <t>Table Rock Tr S junction - ends share</t>
  </si>
  <si>
    <t>End start / end of loop</t>
  </si>
  <si>
    <t>Moderate to Intermediate</t>
  </si>
  <si>
    <t>Dirt</t>
  </si>
  <si>
    <t>Follows N Table Mtn Loop Trail Counter Clockwise</t>
  </si>
  <si>
    <t>Lavendar</t>
  </si>
  <si>
    <t>NTM53</t>
  </si>
  <si>
    <t>Mesa Top, Rimrock &amp; Table Rock Trails</t>
  </si>
  <si>
    <t>NTM - N Table Mtn</t>
  </si>
  <si>
    <r>
      <t>N Table Mesa Trailhead (</t>
    </r>
    <r>
      <rPr>
        <b/>
        <sz val="10"/>
        <color indexed="12"/>
        <rFont val="Arial"/>
        <family val="2"/>
      </rPr>
      <t>NTMth</t>
    </r>
    <r>
      <rPr>
        <sz val="10"/>
        <rFont val="Arial"/>
        <family val="2"/>
      </rPr>
      <t>)</t>
    </r>
  </si>
  <si>
    <t>US 36 Bikeway</t>
  </si>
  <si>
    <t>Multimodal transportation Bike Path</t>
  </si>
  <si>
    <t>Sky Blue</t>
  </si>
  <si>
    <t>-105  3.337</t>
  </si>
  <si>
    <t>Sheridan N</t>
  </si>
  <si>
    <t>Current S start</t>
  </si>
  <si>
    <t>39 51.777</t>
  </si>
  <si>
    <t>-105  3.437</t>
  </si>
  <si>
    <t>92nd ramp UP</t>
  </si>
  <si>
    <t>Ramp underpass @92nd</t>
  </si>
  <si>
    <t>39 52.284</t>
  </si>
  <si>
    <t>-105  3.666</t>
  </si>
  <si>
    <t>Sput to HSL Tr</t>
  </si>
  <si>
    <t>Spur to HighlandStanley Trail</t>
  </si>
  <si>
    <t>39 52.275</t>
  </si>
  <si>
    <t>-105  3.717</t>
  </si>
  <si>
    <t>HSL Tr</t>
  </si>
  <si>
    <t>HSL Trail - Not in route</t>
  </si>
  <si>
    <t>39 52.740</t>
  </si>
  <si>
    <t>-105  4.046</t>
  </si>
  <si>
    <t>Panorama Tr S</t>
  </si>
  <si>
    <t>Panorama Tr S junction - dirt</t>
  </si>
  <si>
    <t>39 52.925</t>
  </si>
  <si>
    <t>-105  4.185</t>
  </si>
  <si>
    <t>Panorama Tr N</t>
  </si>
  <si>
    <t>Panorama Tr N junction - dirt</t>
  </si>
  <si>
    <t>39 52.969</t>
  </si>
  <si>
    <t>-105  4.184</t>
  </si>
  <si>
    <t>Share BDC Tr W</t>
  </si>
  <si>
    <t>39 52.963</t>
  </si>
  <si>
    <t>End BDC Share - Share Walnut Cr N</t>
  </si>
  <si>
    <t>-105  4.315</t>
  </si>
  <si>
    <t>39 53.044</t>
  </si>
  <si>
    <t>-105  4.314</t>
  </si>
  <si>
    <t>WalnutCr Tr N</t>
  </si>
  <si>
    <t>End Walnut Cr Trail share</t>
  </si>
  <si>
    <t>39 54.210</t>
  </si>
  <si>
    <t>-104  4.367</t>
  </si>
  <si>
    <t>39 54.103</t>
  </si>
  <si>
    <t>-104  4.968</t>
  </si>
  <si>
    <t>L2L S Spur</t>
  </si>
  <si>
    <t>Spur to Lake2Lake Trail</t>
  </si>
  <si>
    <t>39 54.176</t>
  </si>
  <si>
    <t>-104  4.979</t>
  </si>
  <si>
    <t>Lake2Lake Trail S junction</t>
  </si>
  <si>
    <t>39 54.614</t>
  </si>
  <si>
    <t>-105  5.287</t>
  </si>
  <si>
    <t>Spur to 287 Tr</t>
  </si>
  <si>
    <t>39 54.675</t>
  </si>
  <si>
    <t>287 Tr - not in route</t>
  </si>
  <si>
    <t>39 55.320</t>
  </si>
  <si>
    <t>-105  6.426</t>
  </si>
  <si>
    <t>L2L Tr N</t>
  </si>
  <si>
    <t>Lake2Lake Trail N junction</t>
  </si>
  <si>
    <t>39 55.940</t>
  </si>
  <si>
    <t>-105  7.394</t>
  </si>
  <si>
    <t>EFI pnr</t>
  </si>
  <si>
    <t>-104 57.554</t>
  </si>
  <si>
    <t>-105  8.168</t>
  </si>
  <si>
    <t>BIF Tr W</t>
  </si>
  <si>
    <t>BIF &amp; RKC Trails W junction</t>
  </si>
  <si>
    <t>Via Spur loops S&amp;E to next point</t>
  </si>
  <si>
    <t>Short Trail to Stratford Park &amp; School
Head N then W</t>
  </si>
  <si>
    <t>Start of track NW of Durango Ave
 W of Aspen</t>
  </si>
  <si>
    <t>L2Lvia</t>
  </si>
  <si>
    <t>L2Lrkcn</t>
  </si>
  <si>
    <t>39 57.210</t>
  </si>
  <si>
    <t>-105  5.279</t>
  </si>
  <si>
    <t>RKC Tr N</t>
  </si>
  <si>
    <t>Rock Creek Trail N junction</t>
  </si>
  <si>
    <t>L2Lrrs</t>
  </si>
  <si>
    <t>-105  5.160</t>
  </si>
  <si>
    <t>RuthRoberts Spur</t>
  </si>
  <si>
    <t>Ruth Roberts connecting Trail</t>
  </si>
  <si>
    <t>L2Lrkcs</t>
  </si>
  <si>
    <t>RKC Tr S</t>
  </si>
  <si>
    <t>Rock Creek Trail S junction</t>
  </si>
  <si>
    <t>L2L36s</t>
  </si>
  <si>
    <t>US36bspur</t>
  </si>
  <si>
    <t>Spur to US36 Tr
Trail to N</t>
  </si>
  <si>
    <t>L2L36n</t>
  </si>
  <si>
    <t>L2L36spur</t>
  </si>
  <si>
    <t>39 55.319</t>
  </si>
  <si>
    <t>-105  6.425</t>
  </si>
  <si>
    <t>US36 Tr N</t>
  </si>
  <si>
    <t>US36 Tr N junction - not in route</t>
  </si>
  <si>
    <t>US36 Tr S</t>
  </si>
  <si>
    <t>RKCl2ln</t>
  </si>
  <si>
    <t>39 57.211</t>
  </si>
  <si>
    <t>-105  5.280</t>
  </si>
  <si>
    <t>Lake to Lake Trail (Ruth Roberts Connector)</t>
  </si>
  <si>
    <t>RKCl2ls</t>
  </si>
  <si>
    <t>L2l Tr S</t>
  </si>
  <si>
    <t>Regional Bikeway</t>
  </si>
  <si>
    <t>Mild, May get noisey &amp; windy</t>
  </si>
  <si>
    <t>36Bsn</t>
  </si>
  <si>
    <t>36B-92up</t>
  </si>
  <si>
    <t>36Bhsls</t>
  </si>
  <si>
    <t>36Bhsl</t>
  </si>
  <si>
    <t>36Bps</t>
  </si>
  <si>
    <t>36Bpn</t>
  </si>
  <si>
    <t>36Bbdce</t>
  </si>
  <si>
    <t>36Bbdcw</t>
  </si>
  <si>
    <t>36Bwcn</t>
  </si>
  <si>
    <t>36B-104</t>
  </si>
  <si>
    <t>36Bl2lss</t>
  </si>
  <si>
    <t>36Bl2ls</t>
  </si>
  <si>
    <t>36Bl2ln</t>
  </si>
  <si>
    <t>36Befi</t>
  </si>
  <si>
    <t>36Bbifw</t>
  </si>
  <si>
    <t>36Bplh</t>
  </si>
  <si>
    <t>36B</t>
  </si>
  <si>
    <t>Bikeway under construction from both sides.
Will update as sides complete.</t>
  </si>
  <si>
    <t>BIF36bw</t>
  </si>
  <si>
    <t>39 56.230</t>
  </si>
  <si>
    <t>36B Tr</t>
  </si>
  <si>
    <t>36B Tr W</t>
  </si>
  <si>
    <t>BIF36be</t>
  </si>
  <si>
    <t>-105  7.344</t>
  </si>
  <si>
    <t>36B Tr E</t>
  </si>
  <si>
    <t>US 36 Bikeway Tr E junction</t>
  </si>
  <si>
    <t>39 56.007</t>
  </si>
  <si>
    <t>-105  7.729</t>
  </si>
  <si>
    <t>36B96blw</t>
  </si>
  <si>
    <t>9BL Tr W</t>
  </si>
  <si>
    <t>287 BroomLong Tr (CO_FN)</t>
  </si>
  <si>
    <t>96  BroomLong Tr (CO_FN)</t>
  </si>
  <si>
    <t>Boulder S Boulder (CO_FN)</t>
  </si>
  <si>
    <t>CherryVale Apache Broadway (CO_FN)</t>
  </si>
  <si>
    <t>Lake to Lake Trail</t>
  </si>
  <si>
    <t>36Bikeway</t>
  </si>
  <si>
    <t>E FlatIrons Park &amp; Ride
96 BroomLong Tr E junction</t>
  </si>
  <si>
    <t>96 BroomLong Tr W</t>
  </si>
  <si>
    <t>US 36 Bikeway Trail junction</t>
  </si>
  <si>
    <t>HSL36b</t>
  </si>
  <si>
    <t>39 52.276</t>
  </si>
  <si>
    <t>-105  3.718</t>
  </si>
  <si>
    <t>36 Bikeway</t>
  </si>
  <si>
    <r>
      <t>PLH Tr S88th St (</t>
    </r>
    <r>
      <rPr>
        <b/>
        <sz val="10"/>
        <color indexed="40"/>
        <rFont val="Arial"/>
        <family val="2"/>
      </rPr>
      <t>36Bplh</t>
    </r>
    <r>
      <rPr>
        <sz val="10"/>
        <rFont val="Arial"/>
        <family val="2"/>
      </rPr>
      <t>)</t>
    </r>
  </si>
  <si>
    <r>
      <t>Sheridan Blvd spur S of 92nd (</t>
    </r>
    <r>
      <rPr>
        <b/>
        <sz val="10"/>
        <color indexed="40"/>
        <rFont val="Arial"/>
        <family val="2"/>
      </rPr>
      <t>36Bsn</t>
    </r>
    <r>
      <rPr>
        <sz val="10"/>
        <rFont val="Arial"/>
        <family val="2"/>
      </rPr>
      <t>)</t>
    </r>
  </si>
  <si>
    <t>Concrete paths</t>
  </si>
  <si>
    <t>PLH36b</t>
  </si>
  <si>
    <t>39 56.792</t>
  </si>
  <si>
    <t>-105  8.815</t>
  </si>
  <si>
    <t>Lake to Lake Trail N connection,
US 36 Bikeway</t>
  </si>
  <si>
    <t>-105  8.166</t>
  </si>
  <si>
    <t>US 36 Bikeway W junction</t>
  </si>
  <si>
    <t>RKC36bw</t>
  </si>
  <si>
    <t>RKC36be</t>
  </si>
  <si>
    <t>US 36 Bikeway E junction</t>
  </si>
  <si>
    <t>36B +BIF Tr E</t>
  </si>
  <si>
    <t>NTMOther</t>
  </si>
  <si>
    <t>Van Bibber W via 59th Dr or Crestone St</t>
  </si>
  <si>
    <t>Ralston Canal Trail (Fairmont Canal Section)</t>
  </si>
  <si>
    <t>NTMO</t>
  </si>
  <si>
    <t>39 43.582</t>
  </si>
  <si>
    <t>-105 11.940</t>
  </si>
  <si>
    <t>G47ftw</t>
  </si>
  <si>
    <t>39 44.094</t>
  </si>
  <si>
    <t>-105 12.833</t>
  </si>
  <si>
    <t>FossilTrace W</t>
  </si>
  <si>
    <t>Head E past "The Splash"</t>
  </si>
  <si>
    <t>G47fte</t>
  </si>
  <si>
    <t>39 44.180</t>
  </si>
  <si>
    <t>-105 12.085</t>
  </si>
  <si>
    <t>FossilTrace E</t>
  </si>
  <si>
    <t>Follow along Johnson Rd North</t>
  </si>
  <si>
    <t>39 45.186</t>
  </si>
  <si>
    <t>-105 14.095</t>
  </si>
  <si>
    <t>N end US 6 Tr</t>
  </si>
  <si>
    <t>G47ccm</t>
  </si>
  <si>
    <t>39 45.286</t>
  </si>
  <si>
    <t>-105 13.540</t>
  </si>
  <si>
    <t>CC Tr GLY Tr M</t>
  </si>
  <si>
    <t>End share CC &amp; GLY trails</t>
  </si>
  <si>
    <t>Trail Follows Deadman Gulch after going under US 6
US 6 Trail continues S</t>
  </si>
  <si>
    <t>39 45.147</t>
  </si>
  <si>
    <t>-105 13.954</t>
  </si>
  <si>
    <t>US 6 Spur</t>
  </si>
  <si>
    <t>US 6 Tr Spur</t>
  </si>
  <si>
    <t>G47spur6</t>
  </si>
  <si>
    <t>Follow US 6 Tr S</t>
  </si>
  <si>
    <t>Jeffco center Light rail, Fossil Trace</t>
  </si>
  <si>
    <t>GLYggc</t>
  </si>
  <si>
    <t>39 46.372</t>
  </si>
  <si>
    <t>-105 14.118</t>
  </si>
  <si>
    <t>GoldenGate Spur</t>
  </si>
  <si>
    <t>Spur to Golden Gate Canyon Rd</t>
  </si>
  <si>
    <t>-105 13.541</t>
  </si>
  <si>
    <t>G47 Tr M</t>
  </si>
  <si>
    <t>GLYg47m</t>
  </si>
  <si>
    <t>G47 Tr Mid junction, cross bridge</t>
  </si>
  <si>
    <t>Golden Gate Spur, G47 change, tweaks</t>
  </si>
  <si>
    <t>CCg47m</t>
  </si>
  <si>
    <t>G47 Tr Mid Junction end share</t>
  </si>
  <si>
    <t>G47 Tr W junction</t>
  </si>
  <si>
    <t>NTMO-58</t>
  </si>
  <si>
    <t>39 48.106</t>
  </si>
  <si>
    <t>-105 12.740</t>
  </si>
  <si>
    <t>MesaSpur start</t>
  </si>
  <si>
    <t>Start of track W 58th Dr</t>
  </si>
  <si>
    <t>NTMOntme</t>
  </si>
  <si>
    <t>39 47.765</t>
  </si>
  <si>
    <t>-105 12.671</t>
  </si>
  <si>
    <t>NTM Tr E</t>
  </si>
  <si>
    <t>NTMOtre</t>
  </si>
  <si>
    <t>39 47.452</t>
  </si>
  <si>
    <t>-105 13.056</t>
  </si>
  <si>
    <t>TableRock Tr E</t>
  </si>
  <si>
    <t>Follow Table Rock Tr Westward</t>
  </si>
  <si>
    <t>NTMOtrw</t>
  </si>
  <si>
    <t>39 47.623</t>
  </si>
  <si>
    <t>-105 12.715</t>
  </si>
  <si>
    <t>TableRock Tr W</t>
  </si>
  <si>
    <t>NTMOmtn</t>
  </si>
  <si>
    <t>MesaTop Tr N</t>
  </si>
  <si>
    <t>Begin Mesa Top Trail</t>
  </si>
  <si>
    <t>End Table Rock Tr, resume NTM</t>
  </si>
  <si>
    <t>NTMOle</t>
  </si>
  <si>
    <t>39 47.133</t>
  </si>
  <si>
    <t>-105 12.913</t>
  </si>
  <si>
    <t>Lake E</t>
  </si>
  <si>
    <r>
      <t xml:space="preserve">Mesa Top Tr to E, spur to TiltingMesa to S
</t>
    </r>
    <r>
      <rPr>
        <sz val="10"/>
        <color indexed="10"/>
        <rFont val="Arial"/>
        <family val="2"/>
      </rPr>
      <t>Sept 2015 Mesa Top Tr closed by flooding</t>
    </r>
  </si>
  <si>
    <t>NTMOtmm</t>
  </si>
  <si>
    <t>39 47.026</t>
  </si>
  <si>
    <t>-105 12.813</t>
  </si>
  <si>
    <t>TiltingMesa Tr Mid</t>
  </si>
  <si>
    <t>Route follows Tilting Mesa Tr S</t>
  </si>
  <si>
    <t>NTMOlp</t>
  </si>
  <si>
    <t>39 46.585</t>
  </si>
  <si>
    <t>-105 13.316</t>
  </si>
  <si>
    <t>Lichen Pk Tr</t>
  </si>
  <si>
    <t>Hiking Trail to Lichen Peak</t>
  </si>
  <si>
    <t>NTMOntmw</t>
  </si>
  <si>
    <t>39 46.583</t>
  </si>
  <si>
    <t>-105 13.339</t>
  </si>
  <si>
    <t>NTM Tr W</t>
  </si>
  <si>
    <t>Table Mtn Loop Tr W junction - backtrack</t>
  </si>
  <si>
    <t>Continue E on last section of Tilting Mesa</t>
  </si>
  <si>
    <t>NTMOtme</t>
  </si>
  <si>
    <t>39 47.144</t>
  </si>
  <si>
    <t>-105 12.635</t>
  </si>
  <si>
    <t>TiltingMesa Tr E</t>
  </si>
  <si>
    <t>End of TIlting Mesa Tr, follow Mesa Top E</t>
  </si>
  <si>
    <t>NTMOrrw</t>
  </si>
  <si>
    <t>39 47.118</t>
  </si>
  <si>
    <t>-105 12.556</t>
  </si>
  <si>
    <t>Rimrock Tr W</t>
  </si>
  <si>
    <t>Route Follows Rimrock Tr N</t>
  </si>
  <si>
    <t>NTMO-nv</t>
  </si>
  <si>
    <t>39 47.547</t>
  </si>
  <si>
    <t>-105 12.094</t>
  </si>
  <si>
    <t>Via Viewpoint</t>
  </si>
  <si>
    <t>Cliff top View</t>
  </si>
  <si>
    <t>NTMOrre</t>
  </si>
  <si>
    <t>39 47.044</t>
  </si>
  <si>
    <t>-105 11.971</t>
  </si>
  <si>
    <t>Rimrock Tr E</t>
  </si>
  <si>
    <t>End of Rimrock Tr, rejoin Mesa Top Tr down</t>
  </si>
  <si>
    <t>-105 11.705</t>
  </si>
  <si>
    <t>E End of Mesa Top Tr @ Table Mtn Loop Tr</t>
  </si>
  <si>
    <t>NTMOntmn</t>
  </si>
  <si>
    <t>NTM Tr N</t>
  </si>
  <si>
    <t>Table Mtn Loop Tr N junction</t>
  </si>
  <si>
    <t>Follow Mesa Top W</t>
  </si>
  <si>
    <t>NTMOccn</t>
  </si>
  <si>
    <t>39 47.057</t>
  </si>
  <si>
    <t>Follow CottonwoodCanyon Tr S</t>
  </si>
  <si>
    <t>CtnwoodCanyon N</t>
  </si>
  <si>
    <t>NTMOcce</t>
  </si>
  <si>
    <t>39 46.656</t>
  </si>
  <si>
    <t>-105 11.933</t>
  </si>
  <si>
    <t>CtnC E</t>
  </si>
  <si>
    <t>Share NTM Tr W</t>
  </si>
  <si>
    <t>NTMOccw</t>
  </si>
  <si>
    <t>39 46.703</t>
  </si>
  <si>
    <t>-105 12.141</t>
  </si>
  <si>
    <t>Cottonwood Access</t>
  </si>
  <si>
    <t>End NTM Tr share - continue downhill</t>
  </si>
  <si>
    <t>NTMOspur</t>
  </si>
  <si>
    <t>39 46.498</t>
  </si>
  <si>
    <t>-105 11.863</t>
  </si>
  <si>
    <t>Spur</t>
  </si>
  <si>
    <t>Spur to W 43rd</t>
  </si>
  <si>
    <t>NTMO-43</t>
  </si>
  <si>
    <t>39 46.477</t>
  </si>
  <si>
    <t>-105 11.794</t>
  </si>
  <si>
    <t>Spur End</t>
  </si>
  <si>
    <t>Spur End - Not in route</t>
  </si>
  <si>
    <t>NTMOuw</t>
  </si>
  <si>
    <t>39 46.380</t>
  </si>
  <si>
    <t>-105 11.807</t>
  </si>
  <si>
    <t>Mesa Top S end</t>
  </si>
  <si>
    <t>End of Mesa Top Trail</t>
  </si>
  <si>
    <t>NTMOrc</t>
  </si>
  <si>
    <t>38 46.318</t>
  </si>
  <si>
    <t>-105 11.763</t>
  </si>
  <si>
    <t>End of trail at Easley Rd</t>
  </si>
  <si>
    <r>
      <t>W 58th Dr E of Hwy 93 (</t>
    </r>
    <r>
      <rPr>
        <b/>
        <sz val="10"/>
        <color indexed="51"/>
        <rFont val="Arial"/>
        <family val="2"/>
      </rPr>
      <t>NTMO53</t>
    </r>
    <r>
      <rPr>
        <sz val="10"/>
        <rFont val="Arial"/>
        <family val="2"/>
      </rPr>
      <t>)</t>
    </r>
  </si>
  <si>
    <r>
      <t>Ralston Canal Tr @ Easley Rd (</t>
    </r>
    <r>
      <rPr>
        <sz val="10"/>
        <color indexed="51"/>
        <rFont val="Arial"/>
        <family val="2"/>
      </rPr>
      <t>NTMOrc</t>
    </r>
    <r>
      <rPr>
        <sz val="10"/>
        <rFont val="Arial"/>
        <family val="2"/>
      </rPr>
      <t>)</t>
    </r>
  </si>
  <si>
    <t>Dirt, some single track, short street section at end</t>
  </si>
  <si>
    <t>Difficult - steep</t>
  </si>
  <si>
    <t>Mds</t>
  </si>
  <si>
    <t>Wildlife closures thru mid summer
Flooding closures 2015, Mesa Top construction from NTMOrre down</t>
  </si>
  <si>
    <r>
      <t xml:space="preserve">Flood closures prevented me from riding on N side of lake and section E of </t>
    </r>
    <r>
      <rPr>
        <b/>
        <sz val="10"/>
        <color indexed="51"/>
        <rFont val="Arial"/>
        <family val="2"/>
      </rPr>
      <t>NTMOrre</t>
    </r>
    <r>
      <rPr>
        <b/>
        <sz val="10"/>
        <rFont val="Arial"/>
        <family val="2"/>
      </rPr>
      <t xml:space="preserve"> on Mesa Top trail.
Will ride after they reopen to assess any construction changes.</t>
    </r>
  </si>
  <si>
    <t>Mesa Top, RimRock Table Rock, Tilting Mesa and Mesa Spur Trails</t>
  </si>
  <si>
    <t>Cottonwood Canyon, Mesa Spur, Mesa Top, Rimrock, Tilting Mesa</t>
  </si>
  <si>
    <t>N Table Mtn Other</t>
  </si>
  <si>
    <t>NTMother trail</t>
  </si>
  <si>
    <t>NMTO Tr TableRock W</t>
  </si>
  <si>
    <t>NMTO Tr MesaTop</t>
  </si>
  <si>
    <t>NTMnmto7</t>
  </si>
  <si>
    <t>NTMO Tr MesaSpur</t>
  </si>
  <si>
    <t>NTMO Tr TableRock E</t>
  </si>
  <si>
    <t>NTMclimb</t>
  </si>
  <si>
    <t>Climbing Access Tr</t>
  </si>
  <si>
    <t>NTMOther trail interaction</t>
  </si>
  <si>
    <t>NTMtmo1</t>
  </si>
  <si>
    <t>NTMO Tr TiltingMesa</t>
  </si>
  <si>
    <t>Tilting Mesa Tr junction - head S</t>
  </si>
  <si>
    <t>NTMntmo2</t>
  </si>
  <si>
    <t>NTMO Tr CottonWood W</t>
  </si>
  <si>
    <t>NTMntmo3</t>
  </si>
  <si>
    <t>NTMO Tr CottonWood E</t>
  </si>
  <si>
    <t>CottonwoodCanyon Trail W junction</t>
  </si>
  <si>
    <t>CottonwoodCanyon Trail E junction</t>
  </si>
  <si>
    <t>NTMntmo4</t>
  </si>
  <si>
    <t>NTMO Tr MesaTop E</t>
  </si>
  <si>
    <t>NTMntmo5</t>
  </si>
  <si>
    <t>NTMnmto6</t>
  </si>
  <si>
    <t>NTMntmo8</t>
  </si>
  <si>
    <t>CottonWood Canyon</t>
  </si>
  <si>
    <t>Mesa Top</t>
  </si>
  <si>
    <t>Mesa Spur</t>
  </si>
  <si>
    <t>Rim Rock</t>
  </si>
  <si>
    <t>Tilting Mesa</t>
  </si>
  <si>
    <t>Table Rock</t>
  </si>
  <si>
    <t>5/12/1015</t>
  </si>
  <si>
    <t>US 36 construction changes</t>
  </si>
  <si>
    <t>L2L36up</t>
  </si>
  <si>
    <t>-105  6.350</t>
  </si>
  <si>
    <t>36 Underpass</t>
  </si>
  <si>
    <t>US 36 Bikeway construction changes</t>
  </si>
  <si>
    <t>S Public Rd TH</t>
  </si>
  <si>
    <t>39 58.346</t>
  </si>
  <si>
    <t>-105  7.470</t>
  </si>
  <si>
    <t>9BL Tr via Link St</t>
  </si>
  <si>
    <t>39 58.337</t>
  </si>
  <si>
    <t>Spur into Co Tech Center</t>
  </si>
  <si>
    <r>
      <t xml:space="preserve">Cottonwood Ditch W of </t>
    </r>
    <r>
      <rPr>
        <b/>
        <sz val="10"/>
        <color indexed="14"/>
        <rFont val="Arial"/>
        <family val="2"/>
      </rPr>
      <t>COAswn</t>
    </r>
  </si>
  <si>
    <t>RCntmo</t>
  </si>
  <si>
    <t>39 46.320</t>
  </si>
  <si>
    <t>-105 11.764</t>
  </si>
  <si>
    <t>NTMO Tr</t>
  </si>
  <si>
    <t>NTMO Tr Cottonwood Canyon</t>
  </si>
  <si>
    <t>Ruth Roberts Connector</t>
  </si>
  <si>
    <r>
      <t>This trail has a break in the middle where it crosses RR tracks N of 36.</t>
    </r>
    <r>
      <rPr>
        <b/>
        <sz val="10"/>
        <rFont val="Arial"/>
        <family val="2"/>
      </rPr>
      <t xml:space="preserve">
</t>
    </r>
  </si>
  <si>
    <t>39 54.894</t>
  </si>
  <si>
    <t>-105 01.469</t>
  </si>
  <si>
    <t>Underpass E junction 120 MUP</t>
  </si>
  <si>
    <t>MFOupm</t>
  </si>
  <si>
    <t>UPM 120-2</t>
  </si>
  <si>
    <t>Underpass Mid junction 120 MUP</t>
  </si>
  <si>
    <t>39 54.868</t>
  </si>
  <si>
    <t>-105 01.421</t>
  </si>
  <si>
    <t>UPE 120-1</t>
  </si>
  <si>
    <t>MFCbspur</t>
  </si>
  <si>
    <t>39 54.807</t>
  </si>
  <si>
    <t>-105 01.265</t>
  </si>
  <si>
    <t>Bus Spur</t>
  </si>
  <si>
    <t>Spur to RTD Bus Stop</t>
  </si>
  <si>
    <t>MFO119d</t>
  </si>
  <si>
    <t>-105 01.367</t>
  </si>
  <si>
    <t>119 &amp; Decatur</t>
  </si>
  <si>
    <t>119th st &amp; Decatur St end spur</t>
  </si>
  <si>
    <t>EBG128e</t>
  </si>
  <si>
    <t>39 55.716</t>
  </si>
  <si>
    <t>-104 53.345</t>
  </si>
  <si>
    <t>EOT 128th E</t>
  </si>
  <si>
    <t>EBGqn</t>
  </si>
  <si>
    <t>-104 54.871</t>
  </si>
  <si>
    <t>Quebec N</t>
  </si>
  <si>
    <t>Quebec N - resume MUP NE</t>
  </si>
  <si>
    <t>EBGqs</t>
  </si>
  <si>
    <t>39 54.871</t>
  </si>
  <si>
    <t>-104 54.091</t>
  </si>
  <si>
    <t>Quebec S</t>
  </si>
  <si>
    <t>Backtrack W along 120, N on Quebec
shoulder initially, then MUP on E side</t>
  </si>
  <si>
    <t>Rock Creek Trail, (on spur)</t>
  </si>
  <si>
    <t>US 36 Bikeway W Junction shares E</t>
  </si>
  <si>
    <t>39 58.709</t>
  </si>
  <si>
    <t>-105  9.911</t>
  </si>
  <si>
    <t>39 58.349</t>
  </si>
  <si>
    <t>-105 10.359</t>
  </si>
  <si>
    <t>Via - Go SW</t>
  </si>
  <si>
    <t>Davidson Mesa TH
Track follows trail to South</t>
  </si>
  <si>
    <t>Spur track</t>
  </si>
  <si>
    <t>DM-sw</t>
  </si>
  <si>
    <t>SW DM</t>
  </si>
  <si>
    <t>39 57.949</t>
  </si>
  <si>
    <t>-105 11.061</t>
  </si>
  <si>
    <t>SW end of Davidson Mesa
Spur to CU 36 Bikeway</t>
  </si>
  <si>
    <t>DM-vnw</t>
  </si>
  <si>
    <t>End of track</t>
  </si>
  <si>
    <t>39 58.335</t>
  </si>
  <si>
    <t>-105 10.507</t>
  </si>
  <si>
    <t>Via - Go NE</t>
  </si>
  <si>
    <t>Continue NE to Trailhead</t>
  </si>
  <si>
    <t>VM-th</t>
  </si>
  <si>
    <t>Go W below dog area</t>
  </si>
  <si>
    <t>Continue SE to track end</t>
  </si>
  <si>
    <t>Single track rocky dirt, Concrete</t>
  </si>
  <si>
    <r>
      <t>Harper Lake Parking area (</t>
    </r>
    <r>
      <rPr>
        <b/>
        <sz val="10"/>
        <color indexed="61"/>
        <rFont val="Arial"/>
        <family val="2"/>
      </rPr>
      <t>DM-hlp</t>
    </r>
    <r>
      <rPr>
        <sz val="10"/>
        <rFont val="Arial"/>
        <family val="2"/>
      </rPr>
      <t>)</t>
    </r>
  </si>
  <si>
    <r>
      <t>Via on SE side (</t>
    </r>
    <r>
      <rPr>
        <b/>
        <sz val="10"/>
        <color indexed="61"/>
        <rFont val="Arial"/>
        <family val="2"/>
      </rPr>
      <t>DM-vne</t>
    </r>
    <r>
      <rPr>
        <sz val="10"/>
        <rFont val="Arial"/>
        <family val="2"/>
      </rPr>
      <t>)</t>
    </r>
  </si>
  <si>
    <t>Fds</t>
  </si>
  <si>
    <t>36B-j</t>
  </si>
  <si>
    <t>39 50.249</t>
  </si>
  <si>
    <t>Julian St</t>
  </si>
  <si>
    <t>36Bwhup</t>
  </si>
  <si>
    <t>39 50.512</t>
  </si>
  <si>
    <t>-105  2.429</t>
  </si>
  <si>
    <t>Westminister Hills UP</t>
  </si>
  <si>
    <t>Westminister Hills Park Underpass</t>
  </si>
  <si>
    <t>-105  1.870</t>
  </si>
  <si>
    <t>36Btds</t>
  </si>
  <si>
    <t>39 50.709</t>
  </si>
  <si>
    <t>-105  2.620</t>
  </si>
  <si>
    <t>TurnpikeDr S</t>
  </si>
  <si>
    <t>Share Turnpike Dr NW</t>
  </si>
  <si>
    <t>36Btdn</t>
  </si>
  <si>
    <t>39 50.981</t>
  </si>
  <si>
    <t>-105  2.909</t>
  </si>
  <si>
    <t>TurnpikeDr N</t>
  </si>
  <si>
    <t>End Turnpike Dr share</t>
  </si>
  <si>
    <t>36B88s</t>
  </si>
  <si>
    <t>39 51.374</t>
  </si>
  <si>
    <t>-105  3.260</t>
  </si>
  <si>
    <t>88th Sheridan</t>
  </si>
  <si>
    <t>Cross Sherian @ 88th</t>
  </si>
  <si>
    <t>PLHcoan</t>
  </si>
  <si>
    <t>PLHcoas</t>
  </si>
  <si>
    <t>-105  9.115</t>
  </si>
  <si>
    <t>Coa Tr N</t>
  </si>
  <si>
    <t>Coal Cr Trail, N junction</t>
  </si>
  <si>
    <t>-105  5.454</t>
  </si>
  <si>
    <t>36B-2BL</t>
  </si>
  <si>
    <t>36B-2Bls</t>
  </si>
  <si>
    <t>2BL Tr Spur</t>
  </si>
  <si>
    <t>39 56.747</t>
  </si>
  <si>
    <t>-105  8.798</t>
  </si>
  <si>
    <t>PowerLine Harper Lake Tr N bound</t>
  </si>
  <si>
    <t>36Bplhsb</t>
  </si>
  <si>
    <t>39 56.946</t>
  </si>
  <si>
    <t>-105  8.850</t>
  </si>
  <si>
    <t>PLH Tr S Bound</t>
  </si>
  <si>
    <t>PowerLine Harper Lake Tr S bound</t>
  </si>
  <si>
    <t>36Bab</t>
  </si>
  <si>
    <t>39 57.010</t>
  </si>
  <si>
    <t>Avista Bridge</t>
  </si>
  <si>
    <t>Bridge over US 36</t>
  </si>
  <si>
    <t>36Bcoas</t>
  </si>
  <si>
    <t>-105  9.213</t>
  </si>
  <si>
    <t>-105  9.660</t>
  </si>
  <si>
    <t>COA Tr S</t>
  </si>
  <si>
    <t>Coal Cr Tr S junction
share under 36</t>
  </si>
  <si>
    <t>36Bcoan</t>
  </si>
  <si>
    <t>39 57.307</t>
  </si>
  <si>
    <t>39 57.340</t>
  </si>
  <si>
    <t>-105  9.609</t>
  </si>
  <si>
    <t>COA Tr N</t>
  </si>
  <si>
    <t>Coal Cr Tr N junction</t>
  </si>
  <si>
    <t>39 57.551</t>
  </si>
  <si>
    <t>-105 10.086</t>
  </si>
  <si>
    <t>36Bmpnr</t>
  </si>
  <si>
    <t>US36 / McCaslin Park &amp; Ride</t>
  </si>
  <si>
    <t>36/McCaslin Park &amp; Ride</t>
  </si>
  <si>
    <t>36Bwdr</t>
  </si>
  <si>
    <t>39 57.807</t>
  </si>
  <si>
    <t>-105 10.761</t>
  </si>
  <si>
    <t>W Dyer Rd</t>
  </si>
  <si>
    <t>Access to W Dyer Rd</t>
  </si>
  <si>
    <t>36Bmra</t>
  </si>
  <si>
    <t>39 57.846</t>
  </si>
  <si>
    <t>-105 10.855</t>
  </si>
  <si>
    <t>39 57.826</t>
  </si>
  <si>
    <t>-105 10.941</t>
  </si>
  <si>
    <t>Marshall Rd access</t>
  </si>
  <si>
    <t>Marshall Rd</t>
  </si>
  <si>
    <t>access under 36 to Marshall Rd</t>
  </si>
  <si>
    <t>On street route - not in route</t>
  </si>
  <si>
    <t>36Bdm</t>
  </si>
  <si>
    <t>-105 11.149</t>
  </si>
  <si>
    <t>DM Tr</t>
  </si>
  <si>
    <t>36Bol</t>
  </si>
  <si>
    <t>39 58.024</t>
  </si>
  <si>
    <t>-105 11.289</t>
  </si>
  <si>
    <t>Overlook, air pump etc</t>
  </si>
  <si>
    <t>Air pump, work stand - view</t>
  </si>
  <si>
    <t>36Bcab</t>
  </si>
  <si>
    <t>39 58.618</t>
  </si>
  <si>
    <t>-105 12.787</t>
  </si>
  <si>
    <t>CAB Tr</t>
  </si>
  <si>
    <t>36Bbsbn</t>
  </si>
  <si>
    <t>39 58.866</t>
  </si>
  <si>
    <t>-105 13.292</t>
  </si>
  <si>
    <t>BSB Tr N</t>
  </si>
  <si>
    <t>S Boulder Cr Trail N side of 36</t>
  </si>
  <si>
    <t>CherryvaleApacheBrdwy Tr</t>
  </si>
  <si>
    <t>36Bbsbs</t>
  </si>
  <si>
    <t>39 58.816</t>
  </si>
  <si>
    <t>-105 13.294</t>
  </si>
  <si>
    <t>BSB Tr S</t>
  </si>
  <si>
    <t>S Boulder Cr Trail S side of 36</t>
  </si>
  <si>
    <t>36Btmpr</t>
  </si>
  <si>
    <t>39 59.147</t>
  </si>
  <si>
    <t>-105 14.117</t>
  </si>
  <si>
    <t>TableMesa Park/Ride</t>
  </si>
  <si>
    <t>Bike trees - parking over 36</t>
  </si>
  <si>
    <t>PowerlineHarper Tr</t>
  </si>
  <si>
    <t>Extension NW to Boulder &amp; SE</t>
  </si>
  <si>
    <t>104-36b</t>
  </si>
  <si>
    <t>39 53.210</t>
  </si>
  <si>
    <t>-105  4.367</t>
  </si>
  <si>
    <t>36B &amp; WalnutCr Tr</t>
  </si>
  <si>
    <t>Walnut Creek Trail &amp; US 36 Bikeway W</t>
  </si>
  <si>
    <t>BDC36be</t>
  </si>
  <si>
    <t>39 52.970</t>
  </si>
  <si>
    <t>39 55.703</t>
  </si>
  <si>
    <t>39 55.341</t>
  </si>
  <si>
    <t>-104 57.104'</t>
  </si>
  <si>
    <t>39 55.267</t>
  </si>
  <si>
    <t>-104 57.454</t>
  </si>
  <si>
    <t>EBGsww</t>
  </si>
  <si>
    <t>39 55.265</t>
  </si>
  <si>
    <t>SWT Tr W</t>
  </si>
  <si>
    <t>SkyWoodThorn Tr W junction</t>
  </si>
  <si>
    <t>EOT 128th near Wabash Pl</t>
  </si>
  <si>
    <t>39 55.271</t>
  </si>
  <si>
    <t>-104 55.287</t>
  </si>
  <si>
    <t>W end of spur to RPL - go SE</t>
  </si>
  <si>
    <t>EBGivy</t>
  </si>
  <si>
    <t>Ivy St</t>
  </si>
  <si>
    <t>-104 55.061</t>
  </si>
  <si>
    <t>S on Ivy to 122nd then E</t>
  </si>
  <si>
    <r>
      <t>128th near Wabash ST (</t>
    </r>
    <r>
      <rPr>
        <b/>
        <sz val="10"/>
        <color indexed="10"/>
        <rFont val="Arial"/>
        <family val="2"/>
      </rPr>
      <t>EBG128e</t>
    </r>
    <r>
      <rPr>
        <sz val="10"/>
        <rFont val="Arial"/>
        <family val="2"/>
      </rPr>
      <t>)</t>
    </r>
  </si>
  <si>
    <t>Has spur E of Holly along Brantner Gulch. Shares 120th MUP until missing section built.
Eastlake Dam 3 is a nature park &amp; preserve. Packed gravel/dirt trail circles lake</t>
  </si>
  <si>
    <t>Follows MUP from Hwy 85 W to 287</t>
  </si>
  <si>
    <t>287 Broomfield Longmont (CO_FN)</t>
  </si>
  <si>
    <t>BroomInFlat</t>
  </si>
  <si>
    <r>
      <t xml:space="preserve">Highline Canal
Brantner Ditch at </t>
    </r>
    <r>
      <rPr>
        <sz val="10"/>
        <color indexed="10"/>
        <rFont val="Arial"/>
        <family val="2"/>
      </rPr>
      <t>120-bd</t>
    </r>
  </si>
  <si>
    <t>120-85</t>
  </si>
  <si>
    <t>39 54.867</t>
  </si>
  <si>
    <t>-104 51.444</t>
  </si>
  <si>
    <t>US 85</t>
  </si>
  <si>
    <t>Start of Trail</t>
  </si>
  <si>
    <t>120prne</t>
  </si>
  <si>
    <t>39 54.812</t>
  </si>
  <si>
    <t>-104 53.197</t>
  </si>
  <si>
    <t>PRN Tr E</t>
  </si>
  <si>
    <t>Platte River Tr E junction - share W</t>
  </si>
  <si>
    <t>120prnw</t>
  </si>
  <si>
    <t>-104 53.284</t>
  </si>
  <si>
    <t>PRN Tr W</t>
  </si>
  <si>
    <t>Platte River Tr W junction - end share
Brantner Ditch</t>
  </si>
  <si>
    <t>120rdsw</t>
  </si>
  <si>
    <t>39 54.857</t>
  </si>
  <si>
    <t>-104 53.497</t>
  </si>
  <si>
    <t>Riverdale Spur W</t>
  </si>
  <si>
    <t>W spur to Riverdale Rd</t>
  </si>
  <si>
    <t>120rdse</t>
  </si>
  <si>
    <t>39 54.851</t>
  </si>
  <si>
    <t>-104 53.317</t>
  </si>
  <si>
    <t>Riverdale Spur E</t>
  </si>
  <si>
    <t>E spur to Riverdale Rd</t>
  </si>
  <si>
    <t>120ebge</t>
  </si>
  <si>
    <t>39 54.870</t>
  </si>
  <si>
    <t>-104 54.090</t>
  </si>
  <si>
    <t>EBG Tr junction - shares W</t>
  </si>
  <si>
    <t>120ebgw</t>
  </si>
  <si>
    <t>EBG Tr junction - end share</t>
  </si>
  <si>
    <t>120obs1</t>
  </si>
  <si>
    <t>39 54.884</t>
  </si>
  <si>
    <t>-104 53.687</t>
  </si>
  <si>
    <t>Observation 1</t>
  </si>
  <si>
    <t>Observation pt - not in route</t>
  </si>
  <si>
    <t>120obs2</t>
  </si>
  <si>
    <t>39 54.909</t>
  </si>
  <si>
    <t>Observation 2</t>
  </si>
  <si>
    <t>120cb</t>
  </si>
  <si>
    <t>39 54.822</t>
  </si>
  <si>
    <t>-104 56.432</t>
  </si>
  <si>
    <t>Colorado Blvd</t>
  </si>
  <si>
    <t>120swt</t>
  </si>
  <si>
    <t>-104 57.192</t>
  </si>
  <si>
    <t>Skylake/Woodglen/Thorncreek Trail</t>
  </si>
  <si>
    <t>120wfc</t>
  </si>
  <si>
    <t>WycoDr/FoxCr/CCP Trail</t>
  </si>
  <si>
    <t>120fcn</t>
  </si>
  <si>
    <t>120sd</t>
  </si>
  <si>
    <t>SD Tr</t>
  </si>
  <si>
    <t>Signal Ditch (Farmers Canal Section)
Switch to N side</t>
  </si>
  <si>
    <t>120mfoe</t>
  </si>
  <si>
    <t>-105  1.421</t>
  </si>
  <si>
    <t>Metzger Farm OS Tr E junction - share W</t>
  </si>
  <si>
    <t>39 54.906</t>
  </si>
  <si>
    <t>-105  1.584</t>
  </si>
  <si>
    <t>39 55.003</t>
  </si>
  <si>
    <t>120mfow</t>
  </si>
  <si>
    <t>-105  2.071</t>
  </si>
  <si>
    <t>MFO Tr W</t>
  </si>
  <si>
    <t>Metzger Farm OS W junction - end share</t>
  </si>
  <si>
    <t>-104 58.988</t>
  </si>
  <si>
    <t>-104 59.100</t>
  </si>
  <si>
    <t>120ss</t>
  </si>
  <si>
    <t>39 54.833</t>
  </si>
  <si>
    <t>-105  3.160</t>
  </si>
  <si>
    <t>Sheridan Switch</t>
  </si>
  <si>
    <t>120bif</t>
  </si>
  <si>
    <t>39 54,864</t>
  </si>
  <si>
    <t>-105  4.014</t>
  </si>
  <si>
    <t>Broomfield Interloken Flatirons MUP</t>
  </si>
  <si>
    <t>Mixture of concrete, asphalt, some dirt/gravel</t>
  </si>
  <si>
    <t>287 Broomfield Longmont MUP</t>
  </si>
  <si>
    <t>120-2bl</t>
  </si>
  <si>
    <r>
      <t>124th&amp; First St (</t>
    </r>
    <r>
      <rPr>
        <b/>
        <sz val="10"/>
        <color indexed="62"/>
        <rFont val="Arial"/>
        <family val="2"/>
      </rPr>
      <t>120-85</t>
    </r>
    <r>
      <rPr>
        <sz val="10"/>
        <rFont val="Arial"/>
        <family val="2"/>
      </rPr>
      <t>)</t>
    </r>
  </si>
  <si>
    <t>-105  1.582</t>
  </si>
  <si>
    <t>MFObdc120</t>
  </si>
  <si>
    <t>MFO-1</t>
  </si>
  <si>
    <t>39 54.971</t>
  </si>
  <si>
    <t>-105 01.723</t>
  </si>
  <si>
    <t>Route follows path NE</t>
  </si>
  <si>
    <t>MFObdco</t>
  </si>
  <si>
    <t>39 55.034</t>
  </si>
  <si>
    <t>-105 01.578</t>
  </si>
  <si>
    <t>BDC Tr Overlook</t>
  </si>
  <si>
    <t>Overlook of BDC Tr</t>
  </si>
  <si>
    <t>MFO-2</t>
  </si>
  <si>
    <t>39 55.241</t>
  </si>
  <si>
    <t>-105 01.776</t>
  </si>
  <si>
    <t>Via 2</t>
  </si>
  <si>
    <t>Track connections to MFObfde MFO-6</t>
  </si>
  <si>
    <t>MFObfde</t>
  </si>
  <si>
    <t>39 55.279</t>
  </si>
  <si>
    <t>-105 01.777</t>
  </si>
  <si>
    <t>BFD Tr E junction - not in route</t>
  </si>
  <si>
    <t>MFO-3</t>
  </si>
  <si>
    <t>-105 01.997</t>
  </si>
  <si>
    <t>Via 3</t>
  </si>
  <si>
    <t>Spur to MFObfdw</t>
  </si>
  <si>
    <t>MFObfdw</t>
  </si>
  <si>
    <t>39 55.281</t>
  </si>
  <si>
    <t>-105 02.053</t>
  </si>
  <si>
    <t>BFD Tr W junction - not in route</t>
  </si>
  <si>
    <t>MFO-4</t>
  </si>
  <si>
    <t>39 55.038</t>
  </si>
  <si>
    <t>-105 02.028</t>
  </si>
  <si>
    <t>Via 4</t>
  </si>
  <si>
    <t>MFOrr</t>
  </si>
  <si>
    <t>39 55.032</t>
  </si>
  <si>
    <t>-105 01.954</t>
  </si>
  <si>
    <t>MFO-5</t>
  </si>
  <si>
    <t>39 55.029</t>
  </si>
  <si>
    <t>-105 01.774</t>
  </si>
  <si>
    <t>Via 5</t>
  </si>
  <si>
    <t>MFOpond</t>
  </si>
  <si>
    <t>39 54.968</t>
  </si>
  <si>
    <t>-105 01.750</t>
  </si>
  <si>
    <t>Pier</t>
  </si>
  <si>
    <t>-105 01.955</t>
  </si>
  <si>
    <t>OS Restroom</t>
  </si>
  <si>
    <t>Trail head parking</t>
  </si>
  <si>
    <t>Switch to N side of 120th</t>
  </si>
  <si>
    <t>3/25/202016</t>
  </si>
  <si>
    <t>MFOpark</t>
  </si>
  <si>
    <t>Concrete &amp; all-weather soft paths</t>
  </si>
  <si>
    <t>Rcad</t>
  </si>
  <si>
    <t>HomeFOrchard</t>
  </si>
  <si>
    <t>Home Farm Subdivision Loop + Huron St &amp; Orchard areas</t>
  </si>
  <si>
    <t>HFOnrp</t>
  </si>
  <si>
    <t>HFOebr</t>
  </si>
  <si>
    <t>HFOfcns</t>
  </si>
  <si>
    <t>Farmers Canal Tr - not in route</t>
  </si>
  <si>
    <t>HFOebe</t>
  </si>
  <si>
    <t>EB Raines Park E 117th Ave</t>
  </si>
  <si>
    <t>HFObrn</t>
  </si>
  <si>
    <t>HFOfcne</t>
  </si>
  <si>
    <t>39 54.713</t>
  </si>
  <si>
    <t>FCN Tr E</t>
  </si>
  <si>
    <t>Exit Park to W</t>
  </si>
  <si>
    <t>39 54.719</t>
  </si>
  <si>
    <t>-104 59.405</t>
  </si>
  <si>
    <t>39 54.728</t>
  </si>
  <si>
    <t>-104 59.454</t>
  </si>
  <si>
    <t>RTD trail at Huron</t>
  </si>
  <si>
    <t>120th &amp; Huron (Digital Globe)</t>
  </si>
  <si>
    <t>HFO120e</t>
  </si>
  <si>
    <t>120 Tr E</t>
  </si>
  <si>
    <t>120th MUP E junction (N side)</t>
  </si>
  <si>
    <t>-105  0.356</t>
  </si>
  <si>
    <t>HFOrtt</t>
  </si>
  <si>
    <t>HFOupw</t>
  </si>
  <si>
    <t>HFOupe</t>
  </si>
  <si>
    <t>HFOhur</t>
  </si>
  <si>
    <t>HFO120w</t>
  </si>
  <si>
    <t>-105  0.641</t>
  </si>
  <si>
    <t>120 Tr W -Tejon</t>
  </si>
  <si>
    <t>39 54.518</t>
  </si>
  <si>
    <t>-104 59.010</t>
  </si>
  <si>
    <t>-105 b0.503</t>
  </si>
  <si>
    <t>Start Home Farm Trail</t>
  </si>
  <si>
    <t>HFOhfm</t>
  </si>
  <si>
    <t>HFObdc</t>
  </si>
  <si>
    <t>Big Dry Cr Trail &amp; 128th MUP,
not in route</t>
  </si>
  <si>
    <t>HomeFarm Tr E</t>
  </si>
  <si>
    <t>HomeFarm Tr S</t>
  </si>
  <si>
    <t>HomeFarm Tr Mid</t>
  </si>
  <si>
    <t>HFOshm</t>
  </si>
  <si>
    <t>39 55.329</t>
  </si>
  <si>
    <t>SilverHills MS</t>
  </si>
  <si>
    <t>Home Farm Trail (east)</t>
  </si>
  <si>
    <t>HFOhfe</t>
  </si>
  <si>
    <t>-104 59.789</t>
  </si>
  <si>
    <t>39 55.330</t>
  </si>
  <si>
    <t>Follow Tr E on S side of school</t>
  </si>
  <si>
    <t>HFOwbp</t>
  </si>
  <si>
    <t>39 55.201</t>
  </si>
  <si>
    <t>-104 59.546</t>
  </si>
  <si>
    <t>WillowBrook Park</t>
  </si>
  <si>
    <t>Willow Brook Park - Track N</t>
  </si>
  <si>
    <t>39 55.685</t>
  </si>
  <si>
    <t>-104 59.404</t>
  </si>
  <si>
    <t>128 UP</t>
  </si>
  <si>
    <t>HFO128up</t>
  </si>
  <si>
    <t>HFO128</t>
  </si>
  <si>
    <t>Not Complete to N - Go W</t>
  </si>
  <si>
    <t>Temporary bypass till completed</t>
  </si>
  <si>
    <t>HFObdcw</t>
  </si>
  <si>
    <t>39 56.017</t>
  </si>
  <si>
    <t>-104 59.778</t>
  </si>
  <si>
    <t>HFObdcs</t>
  </si>
  <si>
    <t>39 56.106</t>
  </si>
  <si>
    <t>Share BDC Tr to E</t>
  </si>
  <si>
    <t>Share BDC Tr to N
HFO stub S will connect in future</t>
  </si>
  <si>
    <t>HFObdcswt</t>
  </si>
  <si>
    <t>-104 59.325</t>
  </si>
  <si>
    <t>BDC Tr N SWT S</t>
  </si>
  <si>
    <t>-104 59.352</t>
  </si>
  <si>
    <t>Share SWT Tr N over Big Dry Cr</t>
  </si>
  <si>
    <t>HFOswtn</t>
  </si>
  <si>
    <t>39 56.245</t>
  </si>
  <si>
    <t>SWT Tr N</t>
  </si>
  <si>
    <t>End SWT share - continue N</t>
  </si>
  <si>
    <t>-104 59.321</t>
  </si>
  <si>
    <t>HFO136up</t>
  </si>
  <si>
    <t>39 56.603</t>
  </si>
  <si>
    <t>-104 59.388</t>
  </si>
  <si>
    <t>136 UP</t>
  </si>
  <si>
    <t>Continue N on E side of Lowes</t>
  </si>
  <si>
    <t>HFOxxx</t>
  </si>
  <si>
    <t>39 57.041</t>
  </si>
  <si>
    <t>-104 59.391</t>
  </si>
  <si>
    <t>Trail Break</t>
  </si>
  <si>
    <t>Flag, Red</t>
  </si>
  <si>
    <t>Construction area
may not be open / connect</t>
  </si>
  <si>
    <t>HFOoup</t>
  </si>
  <si>
    <t>39 57.248</t>
  </si>
  <si>
    <t>-104 59.642</t>
  </si>
  <si>
    <t>Orchard UP</t>
  </si>
  <si>
    <t>Continue W thru Huntington</t>
  </si>
  <si>
    <t>HFOhup</t>
  </si>
  <si>
    <t>-104 59.827</t>
  </si>
  <si>
    <t>Huron UP</t>
  </si>
  <si>
    <t>Keep heading W</t>
  </si>
  <si>
    <t>HFOmkb</t>
  </si>
  <si>
    <t>39 57.448</t>
  </si>
  <si>
    <t>Head back E on N side of 144th</t>
  </si>
  <si>
    <t>HFO144h</t>
  </si>
  <si>
    <t>39 57.467</t>
  </si>
  <si>
    <t>Huron 144</t>
  </si>
  <si>
    <t>Flag,Blue</t>
  </si>
  <si>
    <t>Head N on W side of Huron</t>
  </si>
  <si>
    <t>HFOupn</t>
  </si>
  <si>
    <t>HFO-n</t>
  </si>
  <si>
    <t>39 58.091</t>
  </si>
  <si>
    <t>-104 59.329</t>
  </si>
  <si>
    <t>N Via</t>
  </si>
  <si>
    <t>Time to head S</t>
  </si>
  <si>
    <t>HFOsas</t>
  </si>
  <si>
    <t>-104 59.415</t>
  </si>
  <si>
    <t>St Anthony Spur</t>
  </si>
  <si>
    <t>Spur to S - dead end for now</t>
  </si>
  <si>
    <t>HFOomse</t>
  </si>
  <si>
    <t>39 57.484</t>
  </si>
  <si>
    <t>Follow Tr E on N side of 144</t>
  </si>
  <si>
    <t>HFOupg</t>
  </si>
  <si>
    <t>UnionPacific/German Trail - EOT</t>
  </si>
  <si>
    <t>Currently a small break in trail @ HFOxxx - ongoing construction!
May need to use trails along Huron if path closed!</t>
  </si>
  <si>
    <t>HFOhfs</t>
  </si>
  <si>
    <t>McKay BroadLnd</t>
  </si>
  <si>
    <t>HFOwash</t>
  </si>
  <si>
    <t>39 57.461</t>
  </si>
  <si>
    <t>-104 58.685</t>
  </si>
  <si>
    <t>Lane on N side</t>
  </si>
  <si>
    <t>Marked Lane on N side E of here</t>
  </si>
  <si>
    <t>HFO</t>
  </si>
  <si>
    <t>Loop around Webster Lake, then covers Home Farm subdivision then N along MUPS by I25 &amp; Huron
Merges HFL &amp; HOH trails (assumes track # of HOH Trail 202 - HFL was not numbered)</t>
  </si>
  <si>
    <t>E.B.Raines Park paddle boat rental
Northglen Police &amp; rec center at start
2016 Northglen rec center is being replaced, trail subject to change after move occurs.</t>
  </si>
  <si>
    <t>Bridge HFO Tr S</t>
  </si>
  <si>
    <t>Bridge to Park + HFO trail S Junction</t>
  </si>
  <si>
    <t>Home Farm Orchard Trail</t>
  </si>
  <si>
    <t>FCNhfow</t>
  </si>
  <si>
    <t>HFO Tr W</t>
  </si>
  <si>
    <t>Home Farm Orchard W Junction
Continue SE past Parking Lot</t>
  </si>
  <si>
    <t>FCNhfon</t>
  </si>
  <si>
    <t>39 54.714</t>
  </si>
  <si>
    <t>-104 59,009</t>
  </si>
  <si>
    <t>HFO Tr N</t>
  </si>
  <si>
    <t>Home Farm Orchard N Junction</t>
  </si>
  <si>
    <t>FCNsd</t>
  </si>
  <si>
    <t>Signal Ditch Tr Junction</t>
  </si>
  <si>
    <t>E.B. Raines park  paddle boat rental, Northglenn Police &amp; Rec across Grant.
Farmers Canal Trail also continues N out of E.B. Raines, that trail is mapped under Signal Ditch Tr.
Also chose to map western portion of canal trail under Hyland Standley trail.
RTD Wagon Rd Park N Ride accessible via underpass behind rec center via HFO Tr.</t>
  </si>
  <si>
    <t>SDhfofcn</t>
  </si>
  <si>
    <t>39 54.704</t>
  </si>
  <si>
    <t>HDO + FCN Tr</t>
  </si>
  <si>
    <t>Home Farm Orchard +
Farmers Canal N Trails</t>
  </si>
  <si>
    <t>12UP German MUP</t>
  </si>
  <si>
    <t>Moved start + HFO trail</t>
  </si>
  <si>
    <t>Home Farm Orchard</t>
  </si>
  <si>
    <t>HOH/HFL to HFO Tr merge</t>
  </si>
  <si>
    <t>UPGhfo</t>
  </si>
  <si>
    <t>HFO Bike Lane</t>
  </si>
  <si>
    <t>HomeFarm Orchard Tr - bike lane</t>
  </si>
  <si>
    <t>HFO Tr</t>
  </si>
  <si>
    <t>SWT120</t>
  </si>
  <si>
    <t>120th &amp; HFO connections</t>
  </si>
  <si>
    <t>120 MUP</t>
  </si>
  <si>
    <t>Huron UP HFO Tr</t>
  </si>
  <si>
    <t>134th &amp; Huron Underpass HFO trail share</t>
  </si>
  <si>
    <t>BIF120</t>
  </si>
  <si>
    <t>39 54.865</t>
  </si>
  <si>
    <t>-105  4.013</t>
  </si>
  <si>
    <t>BIF120w</t>
  </si>
  <si>
    <t>39 55.111</t>
  </si>
  <si>
    <t>-105  5.350</t>
  </si>
  <si>
    <t>120 MUP W</t>
  </si>
  <si>
    <t>W end of 120th MUP</t>
  </si>
  <si>
    <t>39 57.439</t>
  </si>
  <si>
    <t>-105  9.095</t>
  </si>
  <si>
    <t>Coal Cr Trail, S junction</t>
  </si>
  <si>
    <t>Home Farm Loop, Huntington MUPs</t>
  </si>
  <si>
    <r>
      <t>EB Raines Park E Entrance (</t>
    </r>
    <r>
      <rPr>
        <b/>
        <sz val="10"/>
        <color indexed="11"/>
        <rFont val="Arial"/>
        <family val="2"/>
      </rPr>
      <t>HFOebe</t>
    </r>
    <r>
      <rPr>
        <sz val="10"/>
        <rFont val="Arial"/>
        <family val="2"/>
      </rPr>
      <t>)</t>
    </r>
  </si>
  <si>
    <r>
      <t>Union Pacific/German Tr (</t>
    </r>
    <r>
      <rPr>
        <b/>
        <sz val="10"/>
        <color indexed="11"/>
        <rFont val="Arial"/>
        <family val="2"/>
      </rPr>
      <t>HFOupg</t>
    </r>
    <r>
      <rPr>
        <sz val="10"/>
        <rFont val="Arial"/>
        <family val="2"/>
      </rPr>
      <t>)</t>
    </r>
  </si>
  <si>
    <t>Split off Eastlake Branter Gulch MUP</t>
  </si>
  <si>
    <t>Split off 120th Ave MUP section</t>
  </si>
  <si>
    <t>Lee Lateral &amp; Eastlake ditches near NW end</t>
  </si>
  <si>
    <t>MKBmfo</t>
  </si>
  <si>
    <t>Home Farm Orchard Tr both sides 136</t>
  </si>
  <si>
    <t>Home Farm Orchard MUPs</t>
  </si>
  <si>
    <t>Connection changed from HOH to HFO</t>
  </si>
  <si>
    <t>Vista Ridge Erie</t>
  </si>
  <si>
    <t>COA36bs</t>
  </si>
  <si>
    <t>COA36bn</t>
  </si>
  <si>
    <t>36B Tr S</t>
  </si>
  <si>
    <t>36B Tr N</t>
  </si>
  <si>
    <t>US 36 Bikeway Tr N junction</t>
  </si>
  <si>
    <t>US 36 Bikeway Tr S junction
share under 36</t>
  </si>
  <si>
    <t>39 57.308</t>
  </si>
  <si>
    <t>-105  9.661</t>
  </si>
  <si>
    <t>39 57.341</t>
  </si>
  <si>
    <t>-105  9.116</t>
  </si>
  <si>
    <t>PRN120w</t>
  </si>
  <si>
    <t>120th MUP W</t>
  </si>
  <si>
    <t>E.B. Rains Park completely remodeled in 2003, paddle boat rental.
Northglenn Police &amp; Rec center across Grant.</t>
  </si>
  <si>
    <t>North Haven Tr S
Go W on S side of 120th</t>
  </si>
  <si>
    <t>120th Diagonal</t>
  </si>
  <si>
    <t>Huron - Orchard Mall - Huntington Estates Home Farm</t>
  </si>
  <si>
    <t>PRN120e</t>
  </si>
  <si>
    <t>39 54.837</t>
  </si>
  <si>
    <t>-104 53.285</t>
  </si>
  <si>
    <t>Share 120th MUP east</t>
  </si>
  <si>
    <t>120th MUP E</t>
  </si>
  <si>
    <t>120th MUP E junction - end share go N</t>
  </si>
  <si>
    <t>I started this trail at 37th &amp; Inca N of City of Cuernavaca Park  to include trails on both sides of the Platte.  A bridge connects trail to East side trail at this point also.</t>
  </si>
  <si>
    <t>MFOth</t>
  </si>
  <si>
    <t>39 55.135</t>
  </si>
  <si>
    <t>5280 Ft</t>
  </si>
  <si>
    <t>TBD trailhead</t>
  </si>
  <si>
    <t>MFO122w</t>
  </si>
  <si>
    <t>39 55.266</t>
  </si>
  <si>
    <t>-105  0.799</t>
  </si>
  <si>
    <t>122 Zuni</t>
  </si>
  <si>
    <t>MFObdce</t>
  </si>
  <si>
    <t>39 55.296</t>
  </si>
  <si>
    <t>-105  0.792</t>
  </si>
  <si>
    <t>Big Try Cr Trail - Not in route</t>
  </si>
  <si>
    <t>MFO122e</t>
  </si>
  <si>
    <t>-105  0.698</t>
  </si>
  <si>
    <t>122 E</t>
  </si>
  <si>
    <t>Track heads S</t>
  </si>
  <si>
    <t>MFO5280s</t>
  </si>
  <si>
    <t>39 55.151</t>
  </si>
  <si>
    <t>-105  0.801</t>
  </si>
  <si>
    <t>5280 Spur</t>
  </si>
  <si>
    <t>Spur to view point</t>
  </si>
  <si>
    <t>MFO5280</t>
  </si>
  <si>
    <t>-105  0.854</t>
  </si>
  <si>
    <t>5280 altitude marker - Not in route</t>
  </si>
  <si>
    <t>MFOfpy</t>
  </si>
  <si>
    <t>39 55.157</t>
  </si>
  <si>
    <t>-105  0.874</t>
  </si>
  <si>
    <t>Federal Pky</t>
  </si>
  <si>
    <t>continue SW on MUP</t>
  </si>
  <si>
    <t>MFOupe</t>
  </si>
  <si>
    <t>-105  1.293</t>
  </si>
  <si>
    <t>120th Via</t>
  </si>
  <si>
    <t>Continue W on MUP</t>
  </si>
  <si>
    <t>39 54.843</t>
  </si>
  <si>
    <t>-105  1.513</t>
  </si>
  <si>
    <t>Federal 120 SW</t>
  </si>
  <si>
    <t>Coverage Via</t>
  </si>
  <si>
    <t>MFO-120</t>
  </si>
  <si>
    <t>MFO120sw</t>
  </si>
  <si>
    <t>MFO120s</t>
  </si>
  <si>
    <t>39 54.819</t>
  </si>
  <si>
    <t>-105  1.532</t>
  </si>
  <si>
    <t>Spur to 120th Tr</t>
  </si>
  <si>
    <t>Spur to 120th Trail W</t>
  </si>
  <si>
    <t>MFO120sp</t>
  </si>
  <si>
    <t>MFO120w</t>
  </si>
  <si>
    <t>39 54.805</t>
  </si>
  <si>
    <t>-105  1.618</t>
  </si>
  <si>
    <t>MFOrrp</t>
  </si>
  <si>
    <t>39 54.344</t>
  </si>
  <si>
    <t>RReserve Pky</t>
  </si>
  <si>
    <t>Can continue S to FCN Tr on MUP</t>
  </si>
  <si>
    <t>120 Tr S</t>
  </si>
  <si>
    <t>39 54.892</t>
  </si>
  <si>
    <t>-105  1.539</t>
  </si>
  <si>
    <t>Share 120th MUP W</t>
  </si>
  <si>
    <t>Big Dry Cr &amp; 120 MUP trail junction
end share 120 MUP W</t>
  </si>
  <si>
    <t>Pier at pond not in route</t>
  </si>
  <si>
    <t>120bdcn</t>
  </si>
  <si>
    <t>BDC Tr N</t>
  </si>
  <si>
    <t>Big Dry Cr Trail junction - Share SW</t>
  </si>
  <si>
    <t>120bcds</t>
  </si>
  <si>
    <t>-105  1.656</t>
  </si>
  <si>
    <t>Big Dry Cr Trail junction - End Share</t>
  </si>
  <si>
    <t>120mfos</t>
  </si>
  <si>
    <t>MFO Tr S</t>
  </si>
  <si>
    <t>Metzger Farm OS Trail S junction</t>
  </si>
  <si>
    <t>120th Ave Trail S junction</t>
  </si>
  <si>
    <t>Extension to BDC Tr @ 122nd + Federal S</t>
  </si>
  <si>
    <t>Farmers Canal via MUP extension</t>
  </si>
  <si>
    <t>Starts at Big Dry Cr Trail, then covers Metzger Farm Open Space connecting to Broomfield Tr in two places before heading S to 120th MUP. Covers Trails S of 120th also.</t>
  </si>
  <si>
    <t>BDChfo</t>
  </si>
  <si>
    <t>128 HFO</t>
  </si>
  <si>
    <t>128th MUP &amp; Home Farm Orchard Tr</t>
  </si>
  <si>
    <t>BDCmfoe</t>
  </si>
  <si>
    <t>Metzger Farm OS Trail E junction</t>
  </si>
  <si>
    <t>BDCmfo120</t>
  </si>
  <si>
    <t>BDC120s</t>
  </si>
  <si>
    <t>120 Tr N MFO</t>
  </si>
  <si>
    <t>120th Trail junction N + MFO - Share SW</t>
  </si>
  <si>
    <t>120th MUP S junction - End Share</t>
  </si>
  <si>
    <t>PRNbr</t>
  </si>
  <si>
    <t>Spur BrightonRd</t>
  </si>
  <si>
    <t>Spur to Brighton Rd near 136th Ave</t>
  </si>
  <si>
    <t>PRNspo</t>
  </si>
  <si>
    <t>39.53.499</t>
  </si>
  <si>
    <t>-104 54.051</t>
  </si>
  <si>
    <t>S Platte Overflow</t>
  </si>
  <si>
    <t>Danger Area</t>
  </si>
  <si>
    <t>Dip in trail for S Platte River overflow</t>
  </si>
  <si>
    <t xml:space="preserve">Follows S. Platte River from Cherry Cr confluence, north to Brighton Rd N of E470
</t>
  </si>
  <si>
    <t>MFOlb</t>
  </si>
  <si>
    <t>39 55.031</t>
  </si>
  <si>
    <t>-105  2.050</t>
  </si>
  <si>
    <t>Lowell Blvd</t>
  </si>
  <si>
    <t>Head S on MUP</t>
  </si>
  <si>
    <t>MFOlbb</t>
  </si>
  <si>
    <t>-105  2.109</t>
  </si>
  <si>
    <t>Spur under bridge</t>
  </si>
  <si>
    <t>optional route</t>
  </si>
  <si>
    <t>MFO120lb</t>
  </si>
  <si>
    <t>-105  2.019</t>
  </si>
  <si>
    <t>End of route</t>
  </si>
  <si>
    <t>120th MUP EOR</t>
  </si>
  <si>
    <t>Coverage track - not all covered by route…</t>
  </si>
  <si>
    <t>BDC + 120 Trs</t>
  </si>
  <si>
    <t>39 48.796</t>
  </si>
  <si>
    <t>-105  0.630</t>
  </si>
  <si>
    <t>39 48.780</t>
  </si>
  <si>
    <t>-105  0.789</t>
  </si>
  <si>
    <t>LDC-ns</t>
  </si>
  <si>
    <t>N/S tr option</t>
  </si>
  <si>
    <t>-105 00.955</t>
  </si>
  <si>
    <t>LDC-th</t>
  </si>
  <si>
    <t>Small Trailhead</t>
  </si>
  <si>
    <t>-105  0.958</t>
  </si>
  <si>
    <t>Very limited parking</t>
  </si>
  <si>
    <t>39 49.337</t>
  </si>
  <si>
    <t>-105 01.775</t>
  </si>
  <si>
    <t>WM Station Park</t>
  </si>
  <si>
    <t>LDCwsp</t>
  </si>
  <si>
    <t>LDCzbs</t>
  </si>
  <si>
    <t>39 49.351</t>
  </si>
  <si>
    <t>-105  1.669</t>
  </si>
  <si>
    <t>Zagster bike share</t>
  </si>
  <si>
    <t>LDCkp</t>
  </si>
  <si>
    <t>-105  2.897</t>
  </si>
  <si>
    <t>Kennedy Park</t>
  </si>
  <si>
    <t>Bike Sharing Station Not in Rte</t>
  </si>
  <si>
    <t>RouteStarts @</t>
  </si>
  <si>
    <t>Trail rebuild for Westminister Station Park, 64th Ave Bridge</t>
  </si>
  <si>
    <t>CC-ldce</t>
  </si>
  <si>
    <t>LDC Tr E</t>
  </si>
  <si>
    <t>CC-ldcw</t>
  </si>
  <si>
    <t>-105  0.629</t>
  </si>
  <si>
    <t>38 48.796</t>
  </si>
  <si>
    <t>LDC Tr W</t>
  </si>
  <si>
    <t>Little Dry Creek W junction</t>
  </si>
  <si>
    <t>Little Dry Creek E junction</t>
  </si>
  <si>
    <t>-105  0.959</t>
  </si>
  <si>
    <t>Track starts @ W Clear Cr Trail junction to minimize redundant track &amp; start @ a trailhead.</t>
  </si>
  <si>
    <t>Trail has two starting points (one at both East &amp; West) on the Clear Cr Trail.
Route started from the W junction.  Track log shows both routings along with a connection between starts.</t>
  </si>
  <si>
    <r>
      <t>Clear Creek Tr W junction (</t>
    </r>
    <r>
      <rPr>
        <b/>
        <sz val="10"/>
        <color indexed="48"/>
        <rFont val="Arial"/>
        <family val="2"/>
      </rPr>
      <t>LDCcctw</t>
    </r>
    <r>
      <rPr>
        <sz val="10"/>
        <rFont val="Arial"/>
        <family val="2"/>
      </rPr>
      <t>)</t>
    </r>
  </si>
  <si>
    <t>Very limited parking
not in route</t>
  </si>
  <si>
    <t>Little Dry Cr Trailhead</t>
  </si>
  <si>
    <t>39 48.955</t>
  </si>
  <si>
    <t>-105  0.878</t>
  </si>
  <si>
    <t>E/W junction</t>
  </si>
  <si>
    <t>Junction of E and W trail spurs</t>
  </si>
  <si>
    <t>N/S E optional trails join here
not in route</t>
  </si>
  <si>
    <t>Clear Cr Trail E junction
Note in route</t>
  </si>
  <si>
    <t>LDCwse</t>
  </si>
  <si>
    <t>39 49.250</t>
  </si>
  <si>
    <t>-105  1.574</t>
  </si>
  <si>
    <t>W Sta E via</t>
  </si>
  <si>
    <t>Westminister Station Park E</t>
  </si>
  <si>
    <t>LDCws2</t>
  </si>
  <si>
    <t>39 49.287</t>
  </si>
  <si>
    <t>-105  1.726</t>
  </si>
  <si>
    <t>W Sta 2nd Via</t>
  </si>
  <si>
    <t>Westminister Station Park 2nd</t>
  </si>
  <si>
    <t>LDCws3</t>
  </si>
  <si>
    <t>39 49.348</t>
  </si>
  <si>
    <t>-105  1.817</t>
  </si>
  <si>
    <t>W Sta 3rd Via</t>
  </si>
  <si>
    <t>LDCws4</t>
  </si>
  <si>
    <t>39 49.399</t>
  </si>
  <si>
    <t>-105  1.983</t>
  </si>
  <si>
    <t>W Sta 4th Via</t>
  </si>
  <si>
    <t>Westminister Station Park 4th</t>
  </si>
  <si>
    <t>Westminister Station Park 3rd</t>
  </si>
  <si>
    <t>Westminister Station Park</t>
  </si>
  <si>
    <t>Sections on CO72 &amp; CO93 are single bike width asphalt shoulders
Can make loop by following Golden Leyden Trail to Eldrige St spur, then following Ralston Cr Trail, then down to Clear Creek to start.</t>
  </si>
  <si>
    <t>LDCew</t>
  </si>
  <si>
    <t>CC-ys</t>
  </si>
  <si>
    <t>39 46.393</t>
  </si>
  <si>
    <t>-105  8.627</t>
  </si>
  <si>
    <t>Spur to Youngfield St TH</t>
  </si>
  <si>
    <t>CC-yth</t>
  </si>
  <si>
    <t>39 46.323</t>
  </si>
  <si>
    <t>-105  8.626</t>
  </si>
  <si>
    <t>Limited Parking, local access
not in route</t>
  </si>
  <si>
    <t>Youngfield TH</t>
  </si>
  <si>
    <t>Youngfield Spur</t>
  </si>
  <si>
    <t>Lena Park, spur to Kipling</t>
  </si>
  <si>
    <t>Bridge at 64th Ave &amp; 2 short spurs</t>
  </si>
  <si>
    <t>SC-cca</t>
  </si>
  <si>
    <t>39 43.398</t>
  </si>
  <si>
    <t>-104 45.060</t>
  </si>
  <si>
    <t>Coal Cr Equestrian Arena</t>
  </si>
  <si>
    <t>Coal Cr Arena</t>
  </si>
  <si>
    <t>SC-hces</t>
  </si>
  <si>
    <t>39 44.177</t>
  </si>
  <si>
    <t>-104 46.536</t>
  </si>
  <si>
    <t>HCE Tr S</t>
  </si>
  <si>
    <t>SC-hceo</t>
  </si>
  <si>
    <t>39 44.283</t>
  </si>
  <si>
    <t>-104 46.603</t>
  </si>
  <si>
    <t>HCE Tr Opt</t>
  </si>
  <si>
    <t>HCE Tr comes in from SW exits SE
End optional loop</t>
  </si>
  <si>
    <t>End HCE Trail share - continue S
Trail around Golf Course to E</t>
  </si>
  <si>
    <t>SC-hceln</t>
  </si>
  <si>
    <t>39 44.393</t>
  </si>
  <si>
    <t>-104 46.780</t>
  </si>
  <si>
    <t>HCE Tr Loop N</t>
  </si>
  <si>
    <t>Highline Canal Optional loop N</t>
  </si>
  <si>
    <t>SC-hcels</t>
  </si>
  <si>
    <t>39 44.323</t>
  </si>
  <si>
    <t>-104 46.655</t>
  </si>
  <si>
    <t>HCE Tr Loop S</t>
  </si>
  <si>
    <t>Highline Canal Optional loop S</t>
  </si>
  <si>
    <t>SC-clfx</t>
  </si>
  <si>
    <t>39 44.448</t>
  </si>
  <si>
    <t>-104 46.837</t>
  </si>
  <si>
    <t>Colfax Option</t>
  </si>
  <si>
    <t>Trail goes under
optional spur to Colfax @ Airport Blvd</t>
  </si>
  <si>
    <t>SC-hcew</t>
  </si>
  <si>
    <t>39 44.430</t>
  </si>
  <si>
    <t>-104 47.378</t>
  </si>
  <si>
    <t>HCE Tr W</t>
  </si>
  <si>
    <t>HCE Tr W juncion on spur</t>
  </si>
  <si>
    <t>SC-nfsm</t>
  </si>
  <si>
    <t>NFS Tr Emid</t>
  </si>
  <si>
    <t>Midjunction of N Field Stapleton Tr</t>
  </si>
  <si>
    <t>-104 51.403</t>
  </si>
  <si>
    <t>End Detour</t>
  </si>
  <si>
    <t>SC-lola</t>
  </si>
  <si>
    <t>39 45.575</t>
  </si>
  <si>
    <t>-104 51.837</t>
  </si>
  <si>
    <t>SC Detour</t>
  </si>
  <si>
    <t>Start construction Detour
share NFS Trail off Lola St</t>
  </si>
  <si>
    <t>SC-fw</t>
  </si>
  <si>
    <t>39 45.734</t>
  </si>
  <si>
    <t>-104 51.734</t>
  </si>
  <si>
    <t>Florence Way</t>
  </si>
  <si>
    <t>High option end</t>
  </si>
  <si>
    <t>SC-opt</t>
  </si>
  <si>
    <t>39 45.810</t>
  </si>
  <si>
    <t>-104 52.118</t>
  </si>
  <si>
    <t>Optional hi route</t>
  </si>
  <si>
    <t>Optional high route option</t>
  </si>
  <si>
    <t>SC-srth</t>
  </si>
  <si>
    <t>39 46.113</t>
  </si>
  <si>
    <t>-104 52.638</t>
  </si>
  <si>
    <t>Smith Rd TH</t>
  </si>
  <si>
    <t>Smith Rd Trail head</t>
  </si>
  <si>
    <t>NFSrtds</t>
  </si>
  <si>
    <t>-104 53.382</t>
  </si>
  <si>
    <t>Rtd Spur</t>
  </si>
  <si>
    <t>Spur to RTD Light Rail</t>
  </si>
  <si>
    <t>39 46.214</t>
  </si>
  <si>
    <t>-104 53.445</t>
  </si>
  <si>
    <t>RTD Light Rail Sta</t>
  </si>
  <si>
    <t>Crossing</t>
  </si>
  <si>
    <t>RTD Stapleton Light Rail Station</t>
  </si>
  <si>
    <t>NFSwcn</t>
  </si>
  <si>
    <t>39 45.969</t>
  </si>
  <si>
    <t>-104 52.596</t>
  </si>
  <si>
    <t>Westerly Cr N</t>
  </si>
  <si>
    <t>SC Cr @ Westerly Cr</t>
  </si>
  <si>
    <t>NFSscm</t>
  </si>
  <si>
    <t>39 45.109</t>
  </si>
  <si>
    <t>SC Tr Mid</t>
  </si>
  <si>
    <t>Trail Head to N - backtrack</t>
  </si>
  <si>
    <t>Keep going S</t>
  </si>
  <si>
    <t>Continue S along Westerly Cr</t>
  </si>
  <si>
    <t>NFSwcspur</t>
  </si>
  <si>
    <t>39 45.011</t>
  </si>
  <si>
    <t>Westerly Cr Spur</t>
  </si>
  <si>
    <t>Spur to Montview Park</t>
  </si>
  <si>
    <t>F Thomas Parking</t>
  </si>
  <si>
    <t>F Thomas NW</t>
  </si>
  <si>
    <t>F Thomas SW</t>
  </si>
  <si>
    <t>Go N to cross Creek</t>
  </si>
  <si>
    <t>NFSwcpe</t>
  </si>
  <si>
    <t>39 45.360</t>
  </si>
  <si>
    <t>-104 52.730</t>
  </si>
  <si>
    <t>WesterlyCr Park E</t>
  </si>
  <si>
    <t>continue SE</t>
  </si>
  <si>
    <t>NFSmss</t>
  </si>
  <si>
    <t>39 45.234</t>
  </si>
  <si>
    <t>-104 51.246</t>
  </si>
  <si>
    <t>Moline St S</t>
  </si>
  <si>
    <t>Head N on MUP</t>
  </si>
  <si>
    <t>NFSbls</t>
  </si>
  <si>
    <t>39 45.463</t>
  </si>
  <si>
    <t>-104 51.394</t>
  </si>
  <si>
    <t>Bluff Lake Spur</t>
  </si>
  <si>
    <t>Sand Cr Trail shares W construction</t>
  </si>
  <si>
    <t>NFSlsc</t>
  </si>
  <si>
    <t>Lola St detour end</t>
  </si>
  <si>
    <t>Spring Summer 2018 construction on Sand Cr Trail uses portion of this trail as detour.</t>
  </si>
  <si>
    <t>New section E of Central park connecting to Sand Cr Trail</t>
  </si>
  <si>
    <r>
      <t>Airport Trail @ Bass Pro Shop (</t>
    </r>
    <r>
      <rPr>
        <b/>
        <sz val="10"/>
        <color rgb="FFF8D60C"/>
        <rFont val="Arial"/>
        <family val="2"/>
      </rPr>
      <t>NFSapt</t>
    </r>
    <r>
      <rPr>
        <sz val="10"/>
        <rFont val="Arial"/>
        <family val="2"/>
      </rPr>
      <t>)</t>
    </r>
  </si>
  <si>
    <r>
      <t>MLK @ Lola St (</t>
    </r>
    <r>
      <rPr>
        <b/>
        <sz val="10"/>
        <color rgb="FFF8D60C"/>
        <rFont val="Arial"/>
        <family val="2"/>
      </rPr>
      <t>NFSlsc</t>
    </r>
    <r>
      <rPr>
        <sz val="10"/>
        <rFont val="Arial"/>
        <family val="2"/>
      </rPr>
      <t>)</t>
    </r>
  </si>
  <si>
    <t>Construction near Bluffs Trail head 2018 detour on NFS trail</t>
  </si>
  <si>
    <t>S</t>
  </si>
  <si>
    <t>STableMtn</t>
  </si>
  <si>
    <t>STM</t>
  </si>
  <si>
    <t>PRN45i</t>
  </si>
  <si>
    <t>39 46.693</t>
  </si>
  <si>
    <t>-104 59.890</t>
  </si>
  <si>
    <t>45th &amp; Inca</t>
  </si>
  <si>
    <t>Start of Path</t>
  </si>
  <si>
    <t>PRN41f</t>
  </si>
  <si>
    <t>39 46.374</t>
  </si>
  <si>
    <t>-104 59.909</t>
  </si>
  <si>
    <t>44th Fox Rail Sta</t>
  </si>
  <si>
    <t>Access over tracks to Rail Station
(Gold Line)</t>
  </si>
  <si>
    <t>Grange Hall Tr</t>
  </si>
  <si>
    <t>Ghspratt</t>
  </si>
  <si>
    <t>Platte River N Tr 
End of Track</t>
  </si>
  <si>
    <t>Ghrwspur</t>
  </si>
  <si>
    <t>GHrwrr</t>
  </si>
  <si>
    <t>39 52.476</t>
  </si>
  <si>
    <t>-104 55.623</t>
  </si>
  <si>
    <t>Parking, Playground</t>
  </si>
  <si>
    <t>Spur to River Walk Ball Fields</t>
  </si>
  <si>
    <t>39 52.470</t>
  </si>
  <si>
    <t>-104 55.261</t>
  </si>
  <si>
    <t>Spur to Riverwalk</t>
  </si>
  <si>
    <t>GHrwbf</t>
  </si>
  <si>
    <t>39 52.542</t>
  </si>
  <si>
    <t>-104 55.869</t>
  </si>
  <si>
    <t>Ball fields entrance</t>
  </si>
  <si>
    <t>Entrance to Ball Fieldson Riverdale Rd</t>
  </si>
  <si>
    <t>Playground, Parking etc</t>
  </si>
  <si>
    <t>Obrian Canal</t>
  </si>
  <si>
    <t>39 53.123</t>
  </si>
  <si>
    <t>-104 51.400</t>
  </si>
  <si>
    <t>104Ebcb</t>
  </si>
  <si>
    <t>39 53.125</t>
  </si>
  <si>
    <t>-104 53.018</t>
  </si>
  <si>
    <t>Belle Cr Blvd</t>
  </si>
  <si>
    <t>Belle Cr Blvd - end of safe travel W</t>
  </si>
  <si>
    <t>Track ends where it does because of narrow/none shoulders &amp; narrow bridge over Fulton Ditch bridge</t>
  </si>
  <si>
    <t>Extended W end to W of Hwy 85</t>
  </si>
  <si>
    <t>New Lightrail &amp; Extend to Fairfax Park &amp; US 2</t>
  </si>
  <si>
    <t>CY-US2</t>
  </si>
  <si>
    <t>39 49.050</t>
  </si>
  <si>
    <t>-104 55.600</t>
  </si>
  <si>
    <t>US 2 Tr</t>
  </si>
  <si>
    <t>39 49.125</t>
  </si>
  <si>
    <t>Exit Fairfax Park</t>
  </si>
  <si>
    <t>CY-ru</t>
  </si>
  <si>
    <t>39 49.046</t>
  </si>
  <si>
    <t>Rail Underpass</t>
  </si>
  <si>
    <t>Under tracks</t>
  </si>
  <si>
    <t>CY-fpnw</t>
  </si>
  <si>
    <t>-104 55.679</t>
  </si>
  <si>
    <t>39 49.300</t>
  </si>
  <si>
    <t>-104 55.654</t>
  </si>
  <si>
    <t>Fairfax Park NW</t>
  </si>
  <si>
    <t>CY-69c</t>
  </si>
  <si>
    <t>39 49.308</t>
  </si>
  <si>
    <t>-104 56.034</t>
  </si>
  <si>
    <t>Head E along 69th</t>
  </si>
  <si>
    <t xml:space="preserve">Fairfax Park
Pick your path thru park
</t>
  </si>
  <si>
    <t>End of Trail - US 2 Trail</t>
  </si>
  <si>
    <t>CY-70c</t>
  </si>
  <si>
    <t>-104 56.038</t>
  </si>
  <si>
    <t>flag, Blue</t>
  </si>
  <si>
    <t>Head S on Cherry</t>
  </si>
  <si>
    <t>CY-70cb</t>
  </si>
  <si>
    <t>70th Colo Blvd</t>
  </si>
  <si>
    <t>70th Cherry</t>
  </si>
  <si>
    <t>69th Cherry</t>
  </si>
  <si>
    <t>End of separate path - continue E</t>
  </si>
  <si>
    <t>39 49.580</t>
  </si>
  <si>
    <t>-104 56.575</t>
  </si>
  <si>
    <t>CC RTD</t>
  </si>
  <si>
    <t>Park N Ride
No Garmin Symbol 4 this</t>
  </si>
  <si>
    <t>CY-fps</t>
  </si>
  <si>
    <t>Farirfax Park S</t>
  </si>
  <si>
    <t>SC-spur</t>
  </si>
  <si>
    <t>-104 57.022</t>
  </si>
  <si>
    <t>Spur to 64th</t>
  </si>
  <si>
    <t>Spur to 64th Ave</t>
  </si>
  <si>
    <t>39 48.652</t>
  </si>
  <si>
    <t>SC-64a</t>
  </si>
  <si>
    <t>-104 56.947</t>
  </si>
  <si>
    <t>Light Rail change near beginning</t>
  </si>
  <si>
    <t>US2</t>
  </si>
  <si>
    <t>Commerce City Tr</t>
  </si>
  <si>
    <t>US2cy</t>
  </si>
  <si>
    <t>CCY Tr</t>
  </si>
  <si>
    <t>Commerce City Tr junction
Flashing Crosswalk</t>
  </si>
  <si>
    <t>Mostly concrete paths, some asphalt, Highway shoulders, bike lanes</t>
  </si>
  <si>
    <t>Rpcbn</t>
  </si>
  <si>
    <t>US Hwy 2</t>
  </si>
  <si>
    <t>US Hwy 2 64th Ave North to Adams County Government Center</t>
  </si>
  <si>
    <t>US2q</t>
  </si>
  <si>
    <t>39 50.258</t>
  </si>
  <si>
    <t>-104 54.199</t>
  </si>
  <si>
    <t>No Bike lanes N of here
Flashing Croswalk for southbound</t>
  </si>
  <si>
    <t>Quebec St X</t>
  </si>
  <si>
    <t>US2-72</t>
  </si>
  <si>
    <t>39 49.626</t>
  </si>
  <si>
    <t>-104 54.920</t>
  </si>
  <si>
    <t>Hwy 72</t>
  </si>
  <si>
    <t>Bike Lanes both sides</t>
  </si>
  <si>
    <t>US2spur</t>
  </si>
  <si>
    <t>39 50.490</t>
  </si>
  <si>
    <t>-104 53.912</t>
  </si>
  <si>
    <t>Spur to APT</t>
  </si>
  <si>
    <t>Spur to Arsenal Perimeter Tr</t>
  </si>
  <si>
    <t>US2 apt</t>
  </si>
  <si>
    <t>39 50.450</t>
  </si>
  <si>
    <t>-104 53.842</t>
  </si>
  <si>
    <t>Soft surface Arsenal Perimiter Tr</t>
  </si>
  <si>
    <t>-104 50.847</t>
  </si>
  <si>
    <t>104E Tr</t>
  </si>
  <si>
    <t>Trail on N side of 104th Ave</t>
  </si>
  <si>
    <t>US2-104e</t>
  </si>
  <si>
    <t>US2-112</t>
  </si>
  <si>
    <t>39 53.973</t>
  </si>
  <si>
    <t>-104 49.866</t>
  </si>
  <si>
    <t>11th Ave End Path</t>
  </si>
  <si>
    <t>Reunion N end - shoulders to N</t>
  </si>
  <si>
    <t>Hyland Standley trail E junction Share S</t>
  </si>
  <si>
    <t>FCNhste</t>
  </si>
  <si>
    <t>FCN98up</t>
  </si>
  <si>
    <t>-105 03.542</t>
  </si>
  <si>
    <t>98th Underpass</t>
  </si>
  <si>
    <t>Optional local loop along canal follows:</t>
  </si>
  <si>
    <t>39 52.181</t>
  </si>
  <si>
    <t>-105 03.207</t>
  </si>
  <si>
    <t>FCNols</t>
  </si>
  <si>
    <t>FCNoln</t>
  </si>
  <si>
    <t>39 52.457</t>
  </si>
  <si>
    <t>Sheridan OLN</t>
  </si>
  <si>
    <t>Sheridan OLS</t>
  </si>
  <si>
    <t>Head W on MUP</t>
  </si>
  <si>
    <t>Head N on MUP along Sheridan</t>
  </si>
  <si>
    <r>
      <t>Hyland/Standley Trail junction  W (</t>
    </r>
    <r>
      <rPr>
        <b/>
        <sz val="10"/>
        <color indexed="51"/>
        <rFont val="Arial"/>
        <family val="2"/>
      </rPr>
      <t>FCNhstw</t>
    </r>
    <r>
      <rPr>
        <sz val="10"/>
        <rFont val="Arial"/>
        <family val="2"/>
      </rPr>
      <t>)</t>
    </r>
  </si>
  <si>
    <t>HST Tr W</t>
  </si>
  <si>
    <t>Hyland Standley trail W</t>
  </si>
  <si>
    <t>39 52.464</t>
  </si>
  <si>
    <t>-105 03.612</t>
  </si>
  <si>
    <t>-105 03.209</t>
  </si>
  <si>
    <t>Gravel/dirt section can be bypassed by following 101st E (becomes Wolff St) to 104th</t>
  </si>
  <si>
    <t>BDC86up</t>
  </si>
  <si>
    <t xml:space="preserve">39 51.162  </t>
  </si>
  <si>
    <t>-105  6.710</t>
  </si>
  <si>
    <t>86th UP</t>
  </si>
  <si>
    <t>Underpass @ 86th Ave</t>
  </si>
  <si>
    <t>Hyland-Standley Lake Trail end share
Follow trail near Lake</t>
  </si>
  <si>
    <t>New Trail Alignments and Underpass under 86th
Trail concrete except Standley Lake sections</t>
  </si>
  <si>
    <t>FCN changes + minor over time</t>
  </si>
  <si>
    <t>HSLfcns</t>
  </si>
  <si>
    <t>-105  4.613</t>
  </si>
  <si>
    <t>FCN Tr S junction</t>
  </si>
  <si>
    <t>Flag, Bkue</t>
  </si>
  <si>
    <t>HSL-ps</t>
  </si>
  <si>
    <t>39 51.834</t>
  </si>
  <si>
    <t>-105  4.227</t>
  </si>
  <si>
    <t>Pierce St</t>
  </si>
  <si>
    <t>Pierce St - Head W</t>
  </si>
  <si>
    <t>VBWlre</t>
  </si>
  <si>
    <t>39 50.737</t>
  </si>
  <si>
    <t>-105 11.270</t>
  </si>
  <si>
    <t>LR Tr E</t>
  </si>
  <si>
    <t>Leyden Rock Trail E</t>
  </si>
  <si>
    <t>Removed Leydon Rock section</t>
  </si>
  <si>
    <t>Next point not in route</t>
  </si>
  <si>
    <t>Van Bibber Trail W section with connection from Ralston Trail near Arvada Reservoir
Pattridge Open Space</t>
  </si>
  <si>
    <t>Moved W End</t>
  </si>
  <si>
    <t>PRNgh</t>
  </si>
  <si>
    <t>GH Tr junction</t>
  </si>
  <si>
    <t>GHprn</t>
  </si>
  <si>
    <t>Prn Tr</t>
  </si>
  <si>
    <t>Spratt Lake Access</t>
  </si>
  <si>
    <t>adjusted Spratt Lake section</t>
  </si>
  <si>
    <t>Erie W side Trails</t>
  </si>
  <si>
    <t>40  1.159</t>
  </si>
  <si>
    <t>-105  6.149</t>
  </si>
  <si>
    <t>Erie Lake</t>
  </si>
  <si>
    <t>EWel</t>
  </si>
  <si>
    <t>40  1.164</t>
  </si>
  <si>
    <t>-105  6.140</t>
  </si>
  <si>
    <t>Erie Lake RR</t>
  </si>
  <si>
    <t>portapotty by lake</t>
  </si>
  <si>
    <t>Dirt Lot E side of 287</t>
  </si>
  <si>
    <t>CO_FN 2BL Trail</t>
  </si>
  <si>
    <t>Vista Ridge Erie Trail</t>
  </si>
  <si>
    <t>EW</t>
  </si>
  <si>
    <t>Trail covers MUPs in Western Erie area</t>
  </si>
  <si>
    <t>EWelrr</t>
  </si>
  <si>
    <t>40  1.116</t>
  </si>
  <si>
    <t>-105  5.588</t>
  </si>
  <si>
    <t>111St @ Dickens</t>
  </si>
  <si>
    <t>Cross 111th St</t>
  </si>
  <si>
    <t>EWpl2</t>
  </si>
  <si>
    <t>40  1,317</t>
  </si>
  <si>
    <t>-105  5.216</t>
  </si>
  <si>
    <t>PrinceLake 2 via</t>
  </si>
  <si>
    <t>Head N</t>
  </si>
  <si>
    <t>40  1.518</t>
  </si>
  <si>
    <t>-105  5.315</t>
  </si>
  <si>
    <t>Cross Flatirons Blvd</t>
  </si>
  <si>
    <t>At Homestead Pkwy</t>
  </si>
  <si>
    <t>40  2.177</t>
  </si>
  <si>
    <t>-105  5.267</t>
  </si>
  <si>
    <t>Erie Pkwy Spur</t>
  </si>
  <si>
    <t>Spur to W along Erie Pkwy - go E</t>
  </si>
  <si>
    <t>Ewfmb</t>
  </si>
  <si>
    <t>40  2.187</t>
  </si>
  <si>
    <t>-105  5.166</t>
  </si>
  <si>
    <t>Flatirons Meadows Blvd</t>
  </si>
  <si>
    <t>Cross Erie Pky @ Flatirons Meadows Blvd</t>
  </si>
  <si>
    <t>40  2.616</t>
  </si>
  <si>
    <t>-105  4.776</t>
  </si>
  <si>
    <t>40  2.457</t>
  </si>
  <si>
    <t>-105  4.847</t>
  </si>
  <si>
    <t>Longs Pk Park</t>
  </si>
  <si>
    <t>Tr to Longs Pk Park</t>
  </si>
  <si>
    <t>EWx119</t>
  </si>
  <si>
    <t>EW2lpp</t>
  </si>
  <si>
    <t>EWlpp</t>
  </si>
  <si>
    <t>EWhp</t>
  </si>
  <si>
    <t>EWpspur</t>
  </si>
  <si>
    <t>40  2.548</t>
  </si>
  <si>
    <t>-105  4.483</t>
  </si>
  <si>
    <t>Cross 119th St</t>
  </si>
  <si>
    <t>40  2.559</t>
  </si>
  <si>
    <t>-105  3.865</t>
  </si>
  <si>
    <t>Cross Jasper Rd</t>
  </si>
  <si>
    <t>EWxjr</t>
  </si>
  <si>
    <t>Teleen &amp; McGregor</t>
  </si>
  <si>
    <t>Resume  Trail</t>
  </si>
  <si>
    <t>CntyLine Rd</t>
  </si>
  <si>
    <t>40  2.615</t>
  </si>
  <si>
    <t>-105  2.667</t>
  </si>
  <si>
    <t>VRE + COA Trails</t>
  </si>
  <si>
    <t>EWcrl</t>
  </si>
  <si>
    <t>EWtmg</t>
  </si>
  <si>
    <t>EWlbd</t>
  </si>
  <si>
    <t>EWjr</t>
  </si>
  <si>
    <t>EWkr</t>
  </si>
  <si>
    <t>40  3.743</t>
  </si>
  <si>
    <t>-105  3.721</t>
  </si>
  <si>
    <t>Loop - Track goes counter clockwise</t>
  </si>
  <si>
    <t>Kenosha Rd</t>
  </si>
  <si>
    <t>EWloop</t>
  </si>
  <si>
    <t>EW111d</t>
  </si>
  <si>
    <t>Ewvre</t>
  </si>
  <si>
    <t>VRE + COA Trails - not in route</t>
  </si>
  <si>
    <t>Concrete paths, Short Street segments</t>
  </si>
  <si>
    <t>Place Holder</t>
  </si>
  <si>
    <t>Waiting on 2020 construction! Track number reserved post Dillon Peninsula work</t>
  </si>
  <si>
    <r>
      <t>Erie Lake (</t>
    </r>
    <r>
      <rPr>
        <b/>
        <sz val="10"/>
        <color rgb="FFFF0000"/>
        <rFont val="Arial"/>
        <family val="2"/>
      </rPr>
      <t>EWel</t>
    </r>
    <r>
      <rPr>
        <sz val="10"/>
        <rFont val="Arial"/>
        <family val="2"/>
      </rPr>
      <t>)</t>
    </r>
  </si>
  <si>
    <r>
      <t>Loop (</t>
    </r>
    <r>
      <rPr>
        <b/>
        <sz val="10"/>
        <color rgb="FFFF0000"/>
        <rFont val="Arial"/>
        <family val="2"/>
      </rPr>
      <t>Ewloop</t>
    </r>
    <r>
      <rPr>
        <sz val="10"/>
        <color rgb="FF000080"/>
        <rFont val="Arial"/>
        <family val="2"/>
      </rPr>
      <t>)</t>
    </r>
  </si>
  <si>
    <t>40  1.715</t>
  </si>
  <si>
    <t>-105  2.567</t>
  </si>
  <si>
    <t>40  2.064</t>
  </si>
  <si>
    <t>VREcbs</t>
  </si>
  <si>
    <t>-105  2.220</t>
  </si>
  <si>
    <t>Colliers Blvd S</t>
  </si>
  <si>
    <t>VREcoa1</t>
  </si>
  <si>
    <t>COA Tr 1</t>
  </si>
  <si>
    <t>Coal Cr Tr 1st junction - share trail N</t>
  </si>
  <si>
    <t>VREcoa2</t>
  </si>
  <si>
    <t>COA Tr 2</t>
  </si>
  <si>
    <t>Coal Cr Tr 2nd junction - end share</t>
  </si>
  <si>
    <t>End of spur at Bonnell Ave</t>
  </si>
  <si>
    <t>40  2.767</t>
  </si>
  <si>
    <t>-105  2.211</t>
  </si>
  <si>
    <t>Head SW</t>
  </si>
  <si>
    <t>Follow Colliers Blvd  MUP N</t>
  </si>
  <si>
    <t>VREep</t>
  </si>
  <si>
    <t>Erie Pkwy</t>
  </si>
  <si>
    <t>VREsprr</t>
  </si>
  <si>
    <t>Serene Park RR</t>
  </si>
  <si>
    <t>Porta Potty - not in Route</t>
  </si>
  <si>
    <t>VREspp</t>
  </si>
  <si>
    <t>40  2.819</t>
  </si>
  <si>
    <t>40  2.813</t>
  </si>
  <si>
    <t>-105  2.167</t>
  </si>
  <si>
    <t>SerenePark parking</t>
  </si>
  <si>
    <t>VREspj</t>
  </si>
  <si>
    <t>SerenePark Junction</t>
  </si>
  <si>
    <t>-105  2.146</t>
  </si>
  <si>
    <t>VREvia1</t>
  </si>
  <si>
    <t>40  2.652</t>
  </si>
  <si>
    <t>-105  2.454</t>
  </si>
  <si>
    <t>VREsth</t>
  </si>
  <si>
    <t>40  2.660</t>
  </si>
  <si>
    <t>-105  2.549</t>
  </si>
  <si>
    <t>Small Parking</t>
  </si>
  <si>
    <t>40  2.676</t>
  </si>
  <si>
    <t>-105  2.595</t>
  </si>
  <si>
    <t>Coa Tr 5</t>
  </si>
  <si>
    <t>COA Tr 5th Juntion - head SW</t>
  </si>
  <si>
    <t>VREcoa6</t>
  </si>
  <si>
    <t>40  2.649</t>
  </si>
  <si>
    <t>-105  2.615</t>
  </si>
  <si>
    <t>Coa Tr 6</t>
  </si>
  <si>
    <t>End COA share - head SW</t>
  </si>
  <si>
    <t>VREew</t>
  </si>
  <si>
    <t>EW Tr</t>
  </si>
  <si>
    <t>Erie West Trail spur</t>
  </si>
  <si>
    <t>VREcr5</t>
  </si>
  <si>
    <t>40  2.644</t>
  </si>
  <si>
    <t>-105  1.109</t>
  </si>
  <si>
    <t>County Rd 5</t>
  </si>
  <si>
    <t>Head NE</t>
  </si>
  <si>
    <t>VREup1</t>
  </si>
  <si>
    <t>40  2.860</t>
  </si>
  <si>
    <t>-105  1.328</t>
  </si>
  <si>
    <t>Underpass 1</t>
  </si>
  <si>
    <t>VREup2</t>
  </si>
  <si>
    <t>40  3.259</t>
  </si>
  <si>
    <t>-105  1.660</t>
  </si>
  <si>
    <t>Underpass 2</t>
  </si>
  <si>
    <t>VREcr10w</t>
  </si>
  <si>
    <t>40  3.489</t>
  </si>
  <si>
    <t>-105  1.765</t>
  </si>
  <si>
    <t>CR10 via W</t>
  </si>
  <si>
    <t>Via - head E</t>
  </si>
  <si>
    <t>VREcr10e</t>
  </si>
  <si>
    <t>40  3.480</t>
  </si>
  <si>
    <t>-105  1.536</t>
  </si>
  <si>
    <t>CR10 via E</t>
  </si>
  <si>
    <t>Via - head SW</t>
  </si>
  <si>
    <t>VREvia2</t>
  </si>
  <si>
    <t>40  2.935</t>
  </si>
  <si>
    <t>-105  1.830</t>
  </si>
  <si>
    <t>Via Head SW</t>
  </si>
  <si>
    <t>VReup3</t>
  </si>
  <si>
    <t>40  2.749</t>
  </si>
  <si>
    <t>-105  2.123</t>
  </si>
  <si>
    <t>Underpass 3</t>
  </si>
  <si>
    <t>VREeot</t>
  </si>
  <si>
    <t>40  3.029</t>
  </si>
  <si>
    <t>-105  2.232</t>
  </si>
  <si>
    <t>EOT Erie Cemetary</t>
  </si>
  <si>
    <t>End of Trail at Erie Cemetary</t>
  </si>
  <si>
    <t>COAvre6</t>
  </si>
  <si>
    <t>40  1.716</t>
  </si>
  <si>
    <t>Share VRE</t>
  </si>
  <si>
    <t>104th MUP E</t>
  </si>
  <si>
    <t>US2-120</t>
  </si>
  <si>
    <t>US2acps</t>
  </si>
  <si>
    <t>US2acg1</t>
  </si>
  <si>
    <t>-104 48.788</t>
  </si>
  <si>
    <t>Via MUP</t>
  </si>
  <si>
    <t>Follow MUP on S side</t>
  </si>
  <si>
    <t>39 55.106</t>
  </si>
  <si>
    <t>-104 49.088</t>
  </si>
  <si>
    <t>Adams Cty Pkwy S</t>
  </si>
  <si>
    <t>Adams County Parkway S</t>
  </si>
  <si>
    <t>-104 49.126</t>
  </si>
  <si>
    <t>US2acnp</t>
  </si>
  <si>
    <t>-104 48.701</t>
  </si>
  <si>
    <t>Adams Cnty Nature Park</t>
  </si>
  <si>
    <t>Adams County Nature Park</t>
  </si>
  <si>
    <t>US2acnp2</t>
  </si>
  <si>
    <t>39 55.504</t>
  </si>
  <si>
    <t>-104 48.590</t>
  </si>
  <si>
    <t>Nature Park 2</t>
  </si>
  <si>
    <t>US2sn</t>
  </si>
  <si>
    <t>39 55.528</t>
  </si>
  <si>
    <t>-104 49.091</t>
  </si>
  <si>
    <t>Sable N</t>
  </si>
  <si>
    <t>USNacg1</t>
  </si>
  <si>
    <t>Shoulders dissappear No of E470</t>
  </si>
  <si>
    <t>US2 MUP</t>
  </si>
  <si>
    <t>39 54.715</t>
  </si>
  <si>
    <t>-105  5.070</t>
  </si>
  <si>
    <t xml:space="preserve">Shares sections (at least temporarily with ElakeBrantner &amp; MetzgerFarm OS trails
</t>
  </si>
  <si>
    <r>
      <t>120th &amp;Highway 128 (</t>
    </r>
    <r>
      <rPr>
        <b/>
        <sz val="10"/>
        <color indexed="62"/>
        <rFont val="Arial"/>
        <family val="2"/>
      </rPr>
      <t>120-128</t>
    </r>
    <r>
      <rPr>
        <sz val="10"/>
        <rFont val="Arial"/>
        <family val="2"/>
      </rPr>
      <t>)</t>
    </r>
  </si>
  <si>
    <t>Changed W end to be Hwy 128</t>
  </si>
  <si>
    <t>Erie West Trails</t>
  </si>
  <si>
    <t>Boulder Weld Cnty Ditch N of loop</t>
  </si>
  <si>
    <t>Leyner Cottonwood Ditch 1</t>
  </si>
  <si>
    <t>Continued to Adams County Government Center</t>
  </si>
  <si>
    <t>New Collier Hill development, swapped some trail to Erie West</t>
  </si>
  <si>
    <t>Hwy 2 MUP</t>
  </si>
  <si>
    <t>ErieWest + VistaRE trail changes</t>
  </si>
  <si>
    <t>Globeville changes</t>
  </si>
  <si>
    <t>ErieWest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</si>
</sst>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mm/dd/yy;@"/>
    <numFmt numFmtId="167" formatCode="m/d/yy;@"/>
  </numFmts>
  <fonts count="80" x14ac:knownFonts="1">
    <font>
      <sz val="10"/>
      <name val="Arial"/>
    </font>
    <font>
      <sz val="10"/>
      <name val="Arial"/>
      <family val="2"/>
    </font>
    <font>
      <b/>
      <sz val="10"/>
      <name val="Arial"/>
      <family val="2"/>
    </font>
    <font>
      <u/>
      <sz val="10"/>
      <color indexed="12"/>
      <name val="Arial"/>
      <family val="2"/>
    </font>
    <font>
      <b/>
      <sz val="10"/>
      <color indexed="60"/>
      <name val="Arial"/>
      <family val="2"/>
    </font>
    <font>
      <b/>
      <sz val="10"/>
      <color indexed="37"/>
      <name val="Arial"/>
      <family val="2"/>
    </font>
    <font>
      <sz val="10"/>
      <name val="Arial"/>
      <family val="2"/>
    </font>
    <font>
      <sz val="10"/>
      <color indexed="60"/>
      <name val="Arial"/>
      <family val="2"/>
    </font>
    <font>
      <i/>
      <sz val="10"/>
      <name val="Arial"/>
      <family val="2"/>
    </font>
    <font>
      <b/>
      <sz val="14"/>
      <color indexed="60"/>
      <name val="Arial"/>
      <family val="2"/>
    </font>
    <font>
      <b/>
      <sz val="10"/>
      <color indexed="20"/>
      <name val="Arial"/>
      <family val="2"/>
    </font>
    <font>
      <b/>
      <sz val="10"/>
      <color indexed="10"/>
      <name val="Arial"/>
      <family val="2"/>
    </font>
    <font>
      <b/>
      <sz val="10"/>
      <color indexed="57"/>
      <name val="Arial"/>
      <family val="2"/>
    </font>
    <font>
      <b/>
      <sz val="10"/>
      <color indexed="11"/>
      <name val="Arial"/>
      <family val="2"/>
    </font>
    <font>
      <b/>
      <sz val="10"/>
      <color indexed="14"/>
      <name val="Arial"/>
      <family val="2"/>
    </font>
    <font>
      <b/>
      <sz val="10"/>
      <color indexed="48"/>
      <name val="Arial"/>
      <family val="2"/>
    </font>
    <font>
      <b/>
      <sz val="10"/>
      <color indexed="52"/>
      <name val="Arial"/>
      <family val="2"/>
    </font>
    <font>
      <b/>
      <sz val="10"/>
      <color indexed="12"/>
      <name val="Arial"/>
      <family val="2"/>
    </font>
    <font>
      <b/>
      <sz val="10"/>
      <color indexed="16"/>
      <name val="Arial"/>
      <family val="2"/>
    </font>
    <font>
      <b/>
      <sz val="10"/>
      <color indexed="53"/>
      <name val="Arial"/>
      <family val="2"/>
    </font>
    <font>
      <b/>
      <sz val="10"/>
      <color indexed="17"/>
      <name val="Arial"/>
      <family val="2"/>
    </font>
    <font>
      <b/>
      <sz val="10"/>
      <color indexed="61"/>
      <name val="Arial"/>
      <family val="2"/>
    </font>
    <font>
      <sz val="10"/>
      <color indexed="12"/>
      <name val="Arial"/>
      <family val="2"/>
    </font>
    <font>
      <sz val="10"/>
      <color indexed="48"/>
      <name val="Arial"/>
      <family val="2"/>
    </font>
    <font>
      <b/>
      <sz val="10"/>
      <color indexed="13"/>
      <name val="Arial"/>
      <family val="2"/>
    </font>
    <font>
      <b/>
      <sz val="10"/>
      <color indexed="40"/>
      <name val="Arial"/>
      <family val="2"/>
    </font>
    <font>
      <b/>
      <sz val="10"/>
      <color indexed="62"/>
      <name val="Arial"/>
      <family val="2"/>
    </font>
    <font>
      <b/>
      <sz val="10"/>
      <color indexed="46"/>
      <name val="Arial"/>
      <family val="2"/>
    </font>
    <font>
      <b/>
      <sz val="12"/>
      <color indexed="16"/>
      <name val="Arial"/>
      <family val="2"/>
    </font>
    <font>
      <b/>
      <sz val="12"/>
      <name val="Arial"/>
      <family val="2"/>
    </font>
    <font>
      <sz val="12"/>
      <name val="Arial"/>
      <family val="2"/>
    </font>
    <font>
      <b/>
      <sz val="14"/>
      <name val="Arial"/>
      <family val="2"/>
    </font>
    <font>
      <sz val="14"/>
      <name val="Arial"/>
      <family val="2"/>
    </font>
    <font>
      <b/>
      <sz val="10"/>
      <color indexed="60"/>
      <name val="Arial"/>
      <family val="2"/>
    </font>
    <font>
      <b/>
      <sz val="10"/>
      <color indexed="16"/>
      <name val="Arial"/>
      <family val="2"/>
    </font>
    <font>
      <b/>
      <sz val="14"/>
      <color indexed="8"/>
      <name val="Arial"/>
      <family val="2"/>
    </font>
    <font>
      <sz val="10"/>
      <color indexed="10"/>
      <name val="Arial"/>
      <family val="2"/>
    </font>
    <font>
      <b/>
      <sz val="10"/>
      <color indexed="14"/>
      <name val="Arial"/>
      <family val="2"/>
    </font>
    <font>
      <b/>
      <sz val="10"/>
      <color indexed="57"/>
      <name val="Arial"/>
      <family val="2"/>
    </font>
    <font>
      <b/>
      <sz val="10"/>
      <color indexed="47"/>
      <name val="Arial"/>
      <family val="2"/>
    </font>
    <font>
      <u/>
      <sz val="10"/>
      <name val="Arial"/>
      <family val="2"/>
    </font>
    <font>
      <sz val="8"/>
      <name val="Arial"/>
      <family val="2"/>
    </font>
    <font>
      <b/>
      <sz val="10"/>
      <color indexed="15"/>
      <name val="Arial"/>
      <family val="2"/>
    </font>
    <font>
      <b/>
      <sz val="10"/>
      <color indexed="51"/>
      <name val="Arial"/>
      <family val="2"/>
    </font>
    <font>
      <b/>
      <sz val="10"/>
      <color indexed="12"/>
      <name val="Arial"/>
      <family val="2"/>
    </font>
    <font>
      <b/>
      <sz val="10"/>
      <color indexed="21"/>
      <name val="Arial"/>
      <family val="2"/>
    </font>
    <font>
      <b/>
      <i/>
      <sz val="10"/>
      <color indexed="12"/>
      <name val="Arial"/>
      <family val="2"/>
    </font>
    <font>
      <sz val="10"/>
      <color indexed="14"/>
      <name val="Arial"/>
      <family val="2"/>
    </font>
    <font>
      <i/>
      <sz val="10"/>
      <color indexed="14"/>
      <name val="Arial"/>
      <family val="2"/>
    </font>
    <font>
      <sz val="10"/>
      <color indexed="10"/>
      <name val="Arial"/>
      <family val="2"/>
    </font>
    <font>
      <b/>
      <sz val="10"/>
      <color indexed="21"/>
      <name val="Arial"/>
      <family val="2"/>
    </font>
    <font>
      <b/>
      <sz val="10"/>
      <color indexed="49"/>
      <name val="Arial"/>
      <family val="2"/>
    </font>
    <font>
      <sz val="10"/>
      <color indexed="12"/>
      <name val="Arial"/>
      <family val="2"/>
    </font>
    <font>
      <sz val="10"/>
      <color indexed="15"/>
      <name val="Arial"/>
      <family val="2"/>
    </font>
    <font>
      <b/>
      <sz val="10"/>
      <color indexed="30"/>
      <name val="Arial"/>
      <family val="2"/>
    </font>
    <font>
      <sz val="10"/>
      <color indexed="53"/>
      <name val="Arial"/>
      <family val="2"/>
    </font>
    <font>
      <sz val="10"/>
      <name val="Arial"/>
      <family val="2"/>
    </font>
    <font>
      <u/>
      <sz val="10"/>
      <color indexed="12"/>
      <name val="Arial"/>
      <family val="2"/>
    </font>
    <font>
      <b/>
      <sz val="10"/>
      <color indexed="8"/>
      <name val="Arial"/>
      <family val="2"/>
    </font>
    <font>
      <b/>
      <sz val="10"/>
      <color indexed="18"/>
      <name val="Arial"/>
      <family val="2"/>
    </font>
    <font>
      <b/>
      <sz val="10"/>
      <color indexed="56"/>
      <name val="Arial"/>
      <family val="2"/>
    </font>
    <font>
      <sz val="10"/>
      <color indexed="51"/>
      <name val="Arial"/>
      <family val="2"/>
    </font>
    <font>
      <b/>
      <sz val="10"/>
      <color rgb="FF0070C0"/>
      <name val="Arial"/>
      <family val="2"/>
    </font>
    <font>
      <sz val="10"/>
      <color rgb="FF0070C0"/>
      <name val="Arial"/>
      <family val="2"/>
    </font>
    <font>
      <b/>
      <sz val="10"/>
      <color rgb="FF00FFCC"/>
      <name val="Arial"/>
      <family val="2"/>
    </font>
    <font>
      <b/>
      <sz val="10"/>
      <color rgb="FF7AE519"/>
      <name val="Arial"/>
      <family val="2"/>
    </font>
    <font>
      <b/>
      <sz val="10"/>
      <color theme="8" tint="-0.499984740745262"/>
      <name val="Arial"/>
      <family val="2"/>
    </font>
    <font>
      <b/>
      <sz val="10"/>
      <color rgb="FFFFCC00"/>
      <name val="Arial"/>
      <family val="2"/>
    </font>
    <font>
      <sz val="10"/>
      <color rgb="FFFF0000"/>
      <name val="Arial"/>
      <family val="2"/>
    </font>
    <font>
      <b/>
      <sz val="10"/>
      <color rgb="FF9933FF"/>
      <name val="Arial"/>
      <family val="2"/>
    </font>
    <font>
      <b/>
      <sz val="10"/>
      <color rgb="FF00B0F0"/>
      <name val="Arial"/>
      <family val="2"/>
    </font>
    <font>
      <b/>
      <sz val="10"/>
      <color rgb="FF0033CC"/>
      <name val="Arial"/>
      <family val="2"/>
    </font>
    <font>
      <sz val="10"/>
      <color rgb="FF0033CC"/>
      <name val="Arial"/>
      <family val="2"/>
    </font>
    <font>
      <b/>
      <sz val="10"/>
      <color rgb="FF7030A0"/>
      <name val="Arial"/>
      <family val="2"/>
    </font>
    <font>
      <b/>
      <sz val="10"/>
      <color rgb="FFFF0000"/>
      <name val="Arial"/>
      <family val="2"/>
    </font>
    <font>
      <b/>
      <sz val="10"/>
      <color rgb="FF00B050"/>
      <name val="Arial"/>
      <family val="2"/>
    </font>
    <font>
      <sz val="10"/>
      <color rgb="FFC00000"/>
      <name val="Arial"/>
      <family val="2"/>
    </font>
    <font>
      <b/>
      <sz val="10"/>
      <color rgb="FFF8D60C"/>
      <name val="Arial"/>
      <family val="2"/>
    </font>
    <font>
      <b/>
      <sz val="10"/>
      <color theme="5"/>
      <name val="Arial"/>
      <family val="2"/>
    </font>
    <font>
      <sz val="10"/>
      <color rgb="FF000080"/>
      <name val="Arial"/>
      <family val="2"/>
    </font>
  </fonts>
  <fills count="10">
    <fill>
      <patternFill patternType="none"/>
    </fill>
    <fill>
      <patternFill patternType="gray125"/>
    </fill>
    <fill>
      <patternFill patternType="solid">
        <fgColor indexed="26"/>
        <bgColor indexed="26"/>
      </patternFill>
    </fill>
    <fill>
      <patternFill patternType="solid">
        <fgColor indexed="26"/>
        <bgColor indexed="64"/>
      </patternFill>
    </fill>
    <fill>
      <patternFill patternType="solid">
        <fgColor indexed="26"/>
        <bgColor indexed="34"/>
      </patternFill>
    </fill>
    <fill>
      <patternFill patternType="solid">
        <fgColor indexed="65"/>
        <bgColor indexed="64"/>
      </patternFill>
    </fill>
    <fill>
      <patternFill patternType="gray125">
        <fgColor indexed="43"/>
        <bgColor indexed="26"/>
      </patternFill>
    </fill>
    <fill>
      <patternFill patternType="gray0625">
        <fgColor indexed="43"/>
        <bgColor indexed="26"/>
      </patternFill>
    </fill>
    <fill>
      <patternFill patternType="solid">
        <fgColor theme="2" tint="-9.9978637043366805E-2"/>
        <bgColor indexed="64"/>
      </patternFill>
    </fill>
    <fill>
      <patternFill patternType="solid">
        <fgColor theme="2"/>
        <bgColor indexed="64"/>
      </patternFill>
    </fill>
  </fills>
  <borders count="9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ashed">
        <color indexed="64"/>
      </left>
      <right style="dashed">
        <color indexed="64"/>
      </right>
      <top style="dashed">
        <color indexed="64"/>
      </top>
      <bottom style="dashed">
        <color indexed="64"/>
      </bottom>
      <diagonal/>
    </border>
    <border>
      <left style="medium">
        <color indexed="64"/>
      </left>
      <right style="dashed">
        <color indexed="64"/>
      </right>
      <top style="medium">
        <color indexed="64"/>
      </top>
      <bottom style="dashed">
        <color indexed="64"/>
      </bottom>
      <diagonal/>
    </border>
    <border>
      <left style="dashed">
        <color indexed="64"/>
      </left>
      <right style="dashed">
        <color indexed="64"/>
      </right>
      <top style="medium">
        <color indexed="64"/>
      </top>
      <bottom style="dashed">
        <color indexed="64"/>
      </bottom>
      <diagonal/>
    </border>
    <border>
      <left style="medium">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dashed">
        <color indexed="64"/>
      </bottom>
      <diagonal/>
    </border>
    <border>
      <left style="dashed">
        <color indexed="64"/>
      </left>
      <right style="medium">
        <color indexed="64"/>
      </right>
      <top style="medium">
        <color indexed="64"/>
      </top>
      <bottom style="dashed">
        <color indexed="64"/>
      </bottom>
      <diagonal/>
    </border>
    <border>
      <left style="dashed">
        <color indexed="64"/>
      </left>
      <right style="medium">
        <color indexed="64"/>
      </right>
      <top style="dashed">
        <color indexed="64"/>
      </top>
      <bottom style="medium">
        <color indexed="64"/>
      </bottom>
      <diagonal/>
    </border>
    <border>
      <left style="medium">
        <color indexed="64"/>
      </left>
      <right style="medium">
        <color indexed="64"/>
      </right>
      <top/>
      <bottom style="medium">
        <color indexed="64"/>
      </bottom>
      <diagonal/>
    </border>
    <border>
      <left style="hair">
        <color indexed="64"/>
      </left>
      <right style="hair">
        <color indexed="64"/>
      </right>
      <top style="hair">
        <color indexed="64"/>
      </top>
      <bottom style="medium">
        <color indexed="64"/>
      </bottom>
      <diagonal/>
    </border>
    <border>
      <left/>
      <right style="dashed">
        <color indexed="64"/>
      </right>
      <top style="medium">
        <color indexed="64"/>
      </top>
      <bottom style="dashed">
        <color indexed="64"/>
      </bottom>
      <diagonal/>
    </border>
    <border>
      <left/>
      <right style="dashed">
        <color indexed="64"/>
      </right>
      <top style="dashed">
        <color indexed="64"/>
      </top>
      <bottom style="dashed">
        <color indexed="64"/>
      </bottom>
      <diagonal/>
    </border>
    <border>
      <left/>
      <right style="dashed">
        <color indexed="64"/>
      </right>
      <top style="dashed">
        <color indexed="64"/>
      </top>
      <bottom style="medium">
        <color indexed="64"/>
      </bottom>
      <diagonal/>
    </border>
    <border>
      <left style="medium">
        <color indexed="64"/>
      </left>
      <right style="medium">
        <color indexed="64"/>
      </right>
      <top style="medium">
        <color indexed="64"/>
      </top>
      <bottom style="dashed">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style="medium">
        <color indexed="64"/>
      </bottom>
      <diagonal/>
    </border>
    <border>
      <left style="medium">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medium">
        <color indexed="64"/>
      </left>
      <right style="medium">
        <color indexed="64"/>
      </right>
      <top style="medium">
        <color indexed="64"/>
      </top>
      <bottom/>
      <diagonal/>
    </border>
    <border>
      <left style="medium">
        <color indexed="64"/>
      </left>
      <right style="dashed">
        <color indexed="64"/>
      </right>
      <top style="dashed">
        <color indexed="64"/>
      </top>
      <bottom/>
      <diagonal/>
    </border>
    <border>
      <left style="dashed">
        <color indexed="64"/>
      </left>
      <right style="dashed">
        <color indexed="64"/>
      </right>
      <top style="dashed">
        <color indexed="64"/>
      </top>
      <bottom/>
      <diagonal/>
    </border>
    <border>
      <left style="dashed">
        <color indexed="64"/>
      </left>
      <right style="dashed">
        <color indexed="64"/>
      </right>
      <top style="dashed">
        <color indexed="64"/>
      </top>
      <bottom style="thick">
        <color indexed="64"/>
      </bottom>
      <diagonal/>
    </border>
    <border>
      <left style="thick">
        <color indexed="64"/>
      </left>
      <right style="dashed">
        <color indexed="64"/>
      </right>
      <top style="dashed">
        <color indexed="64"/>
      </top>
      <bottom style="thick">
        <color indexed="64"/>
      </bottom>
      <diagonal/>
    </border>
    <border>
      <left style="thick">
        <color indexed="64"/>
      </left>
      <right style="dashed">
        <color indexed="64"/>
      </right>
      <top style="dashed">
        <color indexed="64"/>
      </top>
      <bottom style="dashed">
        <color indexed="64"/>
      </bottom>
      <diagonal/>
    </border>
    <border>
      <left/>
      <right style="thick">
        <color indexed="64"/>
      </right>
      <top style="dashed">
        <color indexed="64"/>
      </top>
      <bottom style="dashed">
        <color indexed="64"/>
      </bottom>
      <diagonal/>
    </border>
    <border>
      <left style="dashed">
        <color indexed="64"/>
      </left>
      <right/>
      <top style="dashed">
        <color indexed="64"/>
      </top>
      <bottom style="dashed">
        <color indexed="64"/>
      </bottom>
      <diagonal/>
    </border>
    <border>
      <left style="dashed">
        <color indexed="64"/>
      </left>
      <right style="dashed">
        <color indexed="64"/>
      </right>
      <top style="thick">
        <color indexed="64"/>
      </top>
      <bottom style="dashed">
        <color indexed="64"/>
      </bottom>
      <diagonal/>
    </border>
    <border>
      <left style="thick">
        <color indexed="64"/>
      </left>
      <right style="dashed">
        <color indexed="64"/>
      </right>
      <top style="thick">
        <color indexed="64"/>
      </top>
      <bottom style="dashed">
        <color indexed="64"/>
      </bottom>
      <diagonal/>
    </border>
    <border>
      <left style="thick">
        <color indexed="64"/>
      </left>
      <right style="dashed">
        <color indexed="64"/>
      </right>
      <top style="dashed">
        <color indexed="64"/>
      </top>
      <bottom/>
      <diagonal/>
    </border>
    <border>
      <left style="dashed">
        <color indexed="64"/>
      </left>
      <right/>
      <top style="dashed">
        <color indexed="64"/>
      </top>
      <bottom style="medium">
        <color indexed="64"/>
      </bottom>
      <diagonal/>
    </border>
    <border>
      <left style="thick">
        <color indexed="64"/>
      </left>
      <right style="thin">
        <color indexed="64"/>
      </right>
      <top style="thick">
        <color indexed="64"/>
      </top>
      <bottom style="medium">
        <color indexed="64"/>
      </bottom>
      <diagonal/>
    </border>
    <border>
      <left style="medium">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style="dashed">
        <color indexed="64"/>
      </left>
      <right/>
      <top/>
      <bottom style="dashed">
        <color indexed="64"/>
      </bottom>
      <diagonal/>
    </border>
    <border>
      <left style="dashed">
        <color indexed="64"/>
      </left>
      <right style="medium">
        <color indexed="64"/>
      </right>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dashed">
        <color indexed="64"/>
      </left>
      <right/>
      <top style="medium">
        <color indexed="64"/>
      </top>
      <bottom style="dashed">
        <color indexed="64"/>
      </bottom>
      <diagonal/>
    </border>
    <border>
      <left/>
      <right style="medium">
        <color indexed="64"/>
      </right>
      <top style="medium">
        <color indexed="64"/>
      </top>
      <bottom style="dashed">
        <color indexed="64"/>
      </bottom>
      <diagonal/>
    </border>
    <border>
      <left style="dashed">
        <color indexed="64"/>
      </left>
      <right style="thick">
        <color indexed="64"/>
      </right>
      <top style="dashed">
        <color indexed="64"/>
      </top>
      <bottom style="dashed">
        <color indexed="64"/>
      </bottom>
      <diagonal/>
    </border>
    <border>
      <left style="dashed">
        <color indexed="64"/>
      </left>
      <right style="thick">
        <color indexed="64"/>
      </right>
      <top style="dashed">
        <color indexed="64"/>
      </top>
      <bottom style="thick">
        <color indexed="64"/>
      </bottom>
      <diagonal/>
    </border>
    <border>
      <left style="dashed">
        <color indexed="64"/>
      </left>
      <right style="thick">
        <color indexed="64"/>
      </right>
      <top style="thick">
        <color indexed="64"/>
      </top>
      <bottom style="dashed">
        <color indexed="64"/>
      </bottom>
      <diagonal/>
    </border>
    <border>
      <left/>
      <right/>
      <top style="dashed">
        <color indexed="64"/>
      </top>
      <bottom style="medium">
        <color indexed="64"/>
      </bottom>
      <diagonal/>
    </border>
    <border>
      <left style="dashed">
        <color indexed="64"/>
      </left>
      <right style="medium">
        <color indexed="64"/>
      </right>
      <top/>
      <bottom style="medium">
        <color indexed="64"/>
      </bottom>
      <diagonal/>
    </border>
    <border>
      <left/>
      <right style="medium">
        <color indexed="64"/>
      </right>
      <top/>
      <bottom style="dashed">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dashed">
        <color indexed="64"/>
      </top>
      <bottom style="medium">
        <color indexed="64"/>
      </bottom>
      <diagonal/>
    </border>
    <border>
      <left style="dotted">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style="thin">
        <color indexed="64"/>
      </right>
      <top style="thick">
        <color indexed="64"/>
      </top>
      <bottom style="medium">
        <color indexed="64"/>
      </bottom>
      <diagonal/>
    </border>
    <border>
      <left style="thin">
        <color indexed="64"/>
      </left>
      <right/>
      <top style="thick">
        <color indexed="64"/>
      </top>
      <bottom style="medium">
        <color indexed="64"/>
      </bottom>
      <diagonal/>
    </border>
    <border>
      <left style="thin">
        <color indexed="64"/>
      </left>
      <right style="thick">
        <color indexed="64"/>
      </right>
      <top style="thick">
        <color indexed="64"/>
      </top>
      <bottom style="medium">
        <color indexed="64"/>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top style="medium">
        <color indexed="64"/>
      </top>
      <bottom style="dotted">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dashed">
        <color indexed="64"/>
      </right>
      <top/>
      <bottom style="dotted">
        <color indexed="64"/>
      </bottom>
      <diagonal/>
    </border>
    <border>
      <left style="dashed">
        <color indexed="64"/>
      </left>
      <right style="dashed">
        <color indexed="64"/>
      </right>
      <top/>
      <bottom style="dotted">
        <color indexed="64"/>
      </bottom>
      <diagonal/>
    </border>
    <border>
      <left style="dashed">
        <color indexed="64"/>
      </left>
      <right style="medium">
        <color indexed="64"/>
      </right>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dashed">
        <color indexed="64"/>
      </left>
      <right/>
      <top style="dashed">
        <color indexed="64"/>
      </top>
      <bottom style="thick">
        <color indexed="64"/>
      </bottom>
      <diagonal/>
    </border>
    <border>
      <left/>
      <right/>
      <top style="dashed">
        <color indexed="64"/>
      </top>
      <bottom style="thick">
        <color indexed="64"/>
      </bottom>
      <diagonal/>
    </border>
    <border>
      <left/>
      <right style="dashed">
        <color indexed="64"/>
      </right>
      <top style="dashed">
        <color indexed="64"/>
      </top>
      <bottom style="thick">
        <color indexed="64"/>
      </bottom>
      <diagonal/>
    </border>
  </borders>
  <cellStyleXfs count="4">
    <xf numFmtId="0" fontId="0" fillId="0" borderId="0"/>
    <xf numFmtId="0" fontId="3"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6" fillId="0" borderId="0"/>
  </cellStyleXfs>
  <cellXfs count="1410">
    <xf numFmtId="0" fontId="0" fillId="0" borderId="0" xfId="0"/>
    <xf numFmtId="49" fontId="0" fillId="0" borderId="0" xfId="0" applyNumberFormat="1" applyAlignment="1">
      <alignment horizontal="right" vertical="center"/>
    </xf>
    <xf numFmtId="0" fontId="3" fillId="0" borderId="0" xfId="1" applyAlignment="1" applyProtection="1"/>
    <xf numFmtId="0" fontId="2" fillId="0" borderId="0" xfId="0" applyFont="1" applyAlignment="1">
      <alignment horizontal="center"/>
    </xf>
    <xf numFmtId="0" fontId="4" fillId="2" borderId="1" xfId="0" applyFont="1" applyFill="1" applyBorder="1" applyAlignment="1">
      <alignment horizontal="center"/>
    </xf>
    <xf numFmtId="49" fontId="4" fillId="2" borderId="1" xfId="0" applyNumberFormat="1" applyFont="1" applyFill="1" applyBorder="1" applyAlignment="1">
      <alignment horizontal="center" vertical="center"/>
    </xf>
    <xf numFmtId="0" fontId="0" fillId="0" borderId="0" xfId="0" applyAlignment="1"/>
    <xf numFmtId="49" fontId="3" fillId="0" borderId="0" xfId="1" applyNumberFormat="1" applyAlignment="1" applyProtection="1"/>
    <xf numFmtId="0" fontId="2" fillId="0" borderId="0" xfId="0" applyFont="1"/>
    <xf numFmtId="49" fontId="0" fillId="0" borderId="0" xfId="0" applyNumberFormat="1" applyAlignment="1">
      <alignment horizontal="center" vertical="center"/>
    </xf>
    <xf numFmtId="49" fontId="2" fillId="0" borderId="0" xfId="0" applyNumberFormat="1" applyFont="1" applyAlignment="1">
      <alignment horizontal="center" vertical="center"/>
    </xf>
    <xf numFmtId="0" fontId="2" fillId="0" borderId="0" xfId="0" applyFont="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49" fontId="4" fillId="3" borderId="3" xfId="0" applyNumberFormat="1" applyFont="1" applyFill="1" applyBorder="1" applyAlignment="1">
      <alignment horizontal="center" vertical="center"/>
    </xf>
    <xf numFmtId="0" fontId="2" fillId="0" borderId="0" xfId="0" applyFont="1" applyAlignment="1">
      <alignment horizontal="left"/>
    </xf>
    <xf numFmtId="49" fontId="6" fillId="0" borderId="0" xfId="0" applyNumberFormat="1" applyFont="1" applyAlignment="1">
      <alignment horizontal="left" vertical="center" wrapText="1"/>
    </xf>
    <xf numFmtId="0" fontId="6" fillId="0" borderId="0" xfId="0" applyFont="1" applyAlignment="1">
      <alignment horizontal="left" vertical="center" wrapText="1"/>
    </xf>
    <xf numFmtId="49" fontId="8" fillId="0" borderId="0" xfId="0" applyNumberFormat="1" applyFont="1" applyAlignment="1">
      <alignment horizontal="left" vertical="center"/>
    </xf>
    <xf numFmtId="0" fontId="4" fillId="0" borderId="0" xfId="0" applyFont="1" applyFill="1" applyAlignment="1">
      <alignment horizontal="center" vertical="center"/>
    </xf>
    <xf numFmtId="0" fontId="0" fillId="0" borderId="0" xfId="0" applyAlignment="1">
      <alignment horizontal="left" vertical="center" wrapText="1"/>
    </xf>
    <xf numFmtId="3" fontId="2" fillId="0" borderId="0" xfId="0" applyNumberFormat="1" applyFont="1" applyAlignment="1">
      <alignment horizontal="center"/>
    </xf>
    <xf numFmtId="3" fontId="2" fillId="0" borderId="0" xfId="0" applyNumberFormat="1" applyFont="1" applyAlignment="1">
      <alignment horizontal="center" vertical="center"/>
    </xf>
    <xf numFmtId="165" fontId="5" fillId="4" borderId="4" xfId="0" applyNumberFormat="1" applyFont="1" applyFill="1" applyBorder="1"/>
    <xf numFmtId="165" fontId="0" fillId="0" borderId="0" xfId="0" applyNumberFormat="1"/>
    <xf numFmtId="0" fontId="0" fillId="0" borderId="0" xfId="0" applyAlignment="1">
      <alignment horizontal="left" vertical="center"/>
    </xf>
    <xf numFmtId="0" fontId="0" fillId="0" borderId="0" xfId="0" applyAlignment="1">
      <alignment horizontal="left" vertical="top"/>
    </xf>
    <xf numFmtId="49" fontId="4" fillId="3" borderId="0" xfId="0" applyNumberFormat="1" applyFont="1" applyFill="1" applyAlignment="1">
      <alignment horizontal="left" vertical="center"/>
    </xf>
    <xf numFmtId="0" fontId="4" fillId="3" borderId="0" xfId="0" applyFont="1" applyFill="1"/>
    <xf numFmtId="0" fontId="0" fillId="0" borderId="0" xfId="0" applyAlignment="1">
      <alignment vertical="top"/>
    </xf>
    <xf numFmtId="0" fontId="0" fillId="0" borderId="0" xfId="0" applyAlignment="1">
      <alignment vertical="top" wrapText="1"/>
    </xf>
    <xf numFmtId="0" fontId="7" fillId="3" borderId="0" xfId="0" applyFont="1" applyFill="1" applyAlignment="1">
      <alignment vertical="top"/>
    </xf>
    <xf numFmtId="49" fontId="0" fillId="0" borderId="0" xfId="0" applyNumberFormat="1" applyFill="1" applyBorder="1" applyAlignment="1">
      <alignment vertical="top" wrapText="1"/>
    </xf>
    <xf numFmtId="0" fontId="0" fillId="0" borderId="0" xfId="0" applyAlignment="1">
      <alignment wrapText="1"/>
    </xf>
    <xf numFmtId="49" fontId="4" fillId="0" borderId="0" xfId="0" applyNumberFormat="1" applyFont="1" applyFill="1" applyAlignment="1">
      <alignment horizontal="left" vertical="center"/>
    </xf>
    <xf numFmtId="1" fontId="0" fillId="0" borderId="0" xfId="0" applyNumberFormat="1"/>
    <xf numFmtId="0" fontId="0" fillId="0" borderId="0" xfId="0" applyNumberFormat="1" applyAlignment="1">
      <alignment vertical="top"/>
    </xf>
    <xf numFmtId="0" fontId="0" fillId="5" borderId="0" xfId="0" applyFill="1"/>
    <xf numFmtId="0" fontId="0" fillId="0" borderId="0" xfId="0" applyAlignment="1">
      <alignment horizontal="left" vertical="top" wrapText="1"/>
    </xf>
    <xf numFmtId="0" fontId="2" fillId="0" borderId="0" xfId="0" applyFont="1" applyFill="1" applyBorder="1" applyAlignment="1">
      <alignment vertical="top" wrapText="1"/>
    </xf>
    <xf numFmtId="0" fontId="0" fillId="0" borderId="0" xfId="0" applyFill="1" applyBorder="1" applyAlignment="1">
      <alignment vertical="top" wrapText="1"/>
    </xf>
    <xf numFmtId="0" fontId="2" fillId="0" borderId="0" xfId="0" applyFont="1" applyBorder="1" applyAlignment="1">
      <alignment vertical="top" wrapText="1"/>
    </xf>
    <xf numFmtId="49" fontId="0" fillId="0" borderId="0" xfId="0" applyNumberFormat="1" applyBorder="1" applyAlignment="1">
      <alignment vertical="top" wrapText="1"/>
    </xf>
    <xf numFmtId="0" fontId="0" fillId="0" borderId="0" xfId="0" applyBorder="1" applyAlignment="1">
      <alignment vertical="top" wrapText="1"/>
    </xf>
    <xf numFmtId="3" fontId="0" fillId="0" borderId="0" xfId="0" applyNumberFormat="1" applyBorder="1" applyAlignment="1">
      <alignment vertical="top" wrapText="1"/>
    </xf>
    <xf numFmtId="0" fontId="0" fillId="3" borderId="0" xfId="0" applyFill="1"/>
    <xf numFmtId="0" fontId="0" fillId="3" borderId="0" xfId="0" applyFill="1" applyAlignment="1">
      <alignment horizontal="left" vertical="center"/>
    </xf>
    <xf numFmtId="49" fontId="0" fillId="3" borderId="0" xfId="0" applyNumberFormat="1" applyFill="1" applyAlignment="1">
      <alignment horizontal="center" vertical="center"/>
    </xf>
    <xf numFmtId="49" fontId="0" fillId="0" borderId="0" xfId="0" applyNumberFormat="1" applyAlignment="1">
      <alignment vertical="top"/>
    </xf>
    <xf numFmtId="0" fontId="0" fillId="0" borderId="5" xfId="0" applyBorder="1" applyAlignment="1">
      <alignment vertical="top" wrapText="1"/>
    </xf>
    <xf numFmtId="49" fontId="0" fillId="0" borderId="5" xfId="0" applyNumberFormat="1" applyBorder="1" applyAlignment="1">
      <alignment vertical="top" wrapText="1"/>
    </xf>
    <xf numFmtId="0" fontId="21" fillId="0" borderId="0" xfId="0" applyFont="1" applyAlignment="1">
      <alignment horizontal="center"/>
    </xf>
    <xf numFmtId="0" fontId="11" fillId="0" borderId="0" xfId="0" applyFont="1" applyAlignment="1">
      <alignment horizontal="center"/>
    </xf>
    <xf numFmtId="0" fontId="12" fillId="0" borderId="0" xfId="0" applyFont="1" applyAlignment="1">
      <alignment horizontal="center"/>
    </xf>
    <xf numFmtId="0" fontId="13"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16" fillId="0" borderId="0" xfId="0" applyFont="1" applyAlignment="1">
      <alignment horizontal="center"/>
    </xf>
    <xf numFmtId="0" fontId="19" fillId="0" borderId="0" xfId="0" applyFont="1" applyAlignment="1">
      <alignment horizontal="center"/>
    </xf>
    <xf numFmtId="0" fontId="18" fillId="0" borderId="0" xfId="0" applyFont="1" applyAlignment="1">
      <alignment horizontal="center"/>
    </xf>
    <xf numFmtId="0" fontId="10" fillId="0" borderId="0" xfId="0" applyFont="1" applyAlignment="1">
      <alignment horizontal="center"/>
    </xf>
    <xf numFmtId="0" fontId="22" fillId="0" borderId="0" xfId="1" applyFont="1" applyAlignment="1" applyProtection="1"/>
    <xf numFmtId="0" fontId="24" fillId="0" borderId="0" xfId="0" applyFont="1" applyAlignment="1">
      <alignment horizontal="center"/>
    </xf>
    <xf numFmtId="165" fontId="6" fillId="0" borderId="0" xfId="0" applyNumberFormat="1" applyFont="1" applyAlignment="1">
      <alignment horizontal="left" vertical="center" wrapText="1"/>
    </xf>
    <xf numFmtId="0" fontId="3" fillId="0" borderId="0" xfId="1" applyFont="1" applyAlignment="1" applyProtection="1"/>
    <xf numFmtId="0" fontId="20" fillId="0" borderId="0" xfId="0" applyFont="1" applyAlignment="1">
      <alignment horizontal="center"/>
    </xf>
    <xf numFmtId="0" fontId="2" fillId="0" borderId="0" xfId="0" applyFont="1" applyAlignment="1">
      <alignment horizontal="left" indent="2"/>
    </xf>
    <xf numFmtId="0" fontId="2" fillId="0" borderId="6" xfId="0" applyFont="1" applyBorder="1"/>
    <xf numFmtId="49" fontId="0" fillId="0" borderId="7" xfId="0" applyNumberFormat="1" applyBorder="1" applyAlignment="1">
      <alignment horizontal="right" vertical="center"/>
    </xf>
    <xf numFmtId="49" fontId="0" fillId="0" borderId="7" xfId="0" applyNumberFormat="1" applyBorder="1" applyAlignment="1">
      <alignment horizontal="right" vertical="top"/>
    </xf>
    <xf numFmtId="0" fontId="0" fillId="0" borderId="7" xfId="0" applyBorder="1"/>
    <xf numFmtId="3" fontId="0" fillId="0" borderId="7" xfId="0" applyNumberFormat="1" applyBorder="1"/>
    <xf numFmtId="0" fontId="2" fillId="0" borderId="8" xfId="0" applyFont="1" applyBorder="1"/>
    <xf numFmtId="49" fontId="0" fillId="0" borderId="5" xfId="0" applyNumberFormat="1" applyBorder="1" applyAlignment="1">
      <alignment horizontal="right" vertical="center"/>
    </xf>
    <xf numFmtId="49" fontId="0" fillId="0" borderId="5" xfId="0" applyNumberFormat="1" applyBorder="1" applyAlignment="1">
      <alignment horizontal="right" vertical="top"/>
    </xf>
    <xf numFmtId="0" fontId="0" fillId="0" borderId="5" xfId="0" applyBorder="1"/>
    <xf numFmtId="3" fontId="0" fillId="0" borderId="5" xfId="0" applyNumberFormat="1" applyBorder="1"/>
    <xf numFmtId="0" fontId="2" fillId="0" borderId="8" xfId="0" applyFont="1" applyBorder="1" applyAlignment="1">
      <alignment horizontal="left" vertical="top"/>
    </xf>
    <xf numFmtId="0" fontId="0" fillId="0" borderId="5" xfId="0" applyBorder="1" applyAlignment="1">
      <alignment horizontal="left" vertical="top"/>
    </xf>
    <xf numFmtId="3" fontId="0" fillId="0" borderId="5" xfId="0" applyNumberFormat="1" applyBorder="1" applyAlignment="1">
      <alignment horizontal="right" vertical="top"/>
    </xf>
    <xf numFmtId="0" fontId="2" fillId="0" borderId="9" xfId="0" applyFont="1" applyBorder="1"/>
    <xf numFmtId="49" fontId="0" fillId="0" borderId="10" xfId="0" applyNumberFormat="1" applyBorder="1" applyAlignment="1">
      <alignment horizontal="right" vertical="center"/>
    </xf>
    <xf numFmtId="49" fontId="0" fillId="0" borderId="10" xfId="0" applyNumberFormat="1" applyBorder="1" applyAlignment="1">
      <alignment horizontal="right" vertical="top"/>
    </xf>
    <xf numFmtId="0" fontId="0" fillId="0" borderId="10" xfId="0" applyBorder="1"/>
    <xf numFmtId="3" fontId="0" fillId="0" borderId="10" xfId="0" applyNumberFormat="1" applyBorder="1"/>
    <xf numFmtId="0" fontId="2" fillId="0" borderId="6" xfId="0" applyFont="1" applyBorder="1" applyAlignment="1">
      <alignment vertical="top"/>
    </xf>
    <xf numFmtId="0" fontId="0" fillId="0" borderId="7" xfId="0" applyBorder="1" applyAlignment="1">
      <alignment vertical="top"/>
    </xf>
    <xf numFmtId="49" fontId="0" fillId="0" borderId="7" xfId="0" applyNumberFormat="1" applyBorder="1" applyAlignment="1">
      <alignment vertical="top"/>
    </xf>
    <xf numFmtId="3" fontId="0" fillId="0" borderId="7" xfId="0" applyNumberFormat="1" applyBorder="1" applyAlignment="1">
      <alignment vertical="top"/>
    </xf>
    <xf numFmtId="0" fontId="2" fillId="0" borderId="8" xfId="0" applyFont="1" applyBorder="1" applyAlignment="1">
      <alignment vertical="top"/>
    </xf>
    <xf numFmtId="0" fontId="0" fillId="0" borderId="5" xfId="0" applyBorder="1" applyAlignment="1">
      <alignment vertical="top"/>
    </xf>
    <xf numFmtId="49" fontId="0" fillId="0" borderId="5" xfId="0" applyNumberFormat="1" applyBorder="1" applyAlignment="1">
      <alignment vertical="top"/>
    </xf>
    <xf numFmtId="3" fontId="0" fillId="0" borderId="5" xfId="0" applyNumberFormat="1" applyBorder="1" applyAlignment="1">
      <alignment vertical="top"/>
    </xf>
    <xf numFmtId="0" fontId="0" fillId="0" borderId="11" xfId="0" applyBorder="1" applyAlignment="1">
      <alignment vertical="top" wrapText="1"/>
    </xf>
    <xf numFmtId="0" fontId="2" fillId="0" borderId="9" xfId="0" applyFont="1" applyBorder="1" applyAlignment="1">
      <alignment vertical="top"/>
    </xf>
    <xf numFmtId="0" fontId="0" fillId="0" borderId="10" xfId="0" applyBorder="1" applyAlignment="1">
      <alignment vertical="top"/>
    </xf>
    <xf numFmtId="49" fontId="0" fillId="0" borderId="10" xfId="0" applyNumberFormat="1" applyBorder="1" applyAlignment="1">
      <alignment vertical="top"/>
    </xf>
    <xf numFmtId="3" fontId="0" fillId="0" borderId="10" xfId="0" applyNumberFormat="1" applyBorder="1" applyAlignment="1">
      <alignment vertical="top"/>
    </xf>
    <xf numFmtId="0" fontId="2" fillId="0" borderId="6" xfId="0" applyFont="1" applyBorder="1" applyAlignment="1">
      <alignment horizontal="left" vertical="top"/>
    </xf>
    <xf numFmtId="0" fontId="0" fillId="0" borderId="7" xfId="0" applyBorder="1" applyAlignment="1">
      <alignment horizontal="left" vertical="top"/>
    </xf>
    <xf numFmtId="49" fontId="0" fillId="0" borderId="7" xfId="0" applyNumberFormat="1" applyBorder="1" applyAlignment="1">
      <alignment horizontal="left" vertical="top"/>
    </xf>
    <xf numFmtId="3" fontId="0" fillId="0" borderId="7" xfId="0" applyNumberFormat="1" applyBorder="1" applyAlignment="1">
      <alignment horizontal="right" vertical="top"/>
    </xf>
    <xf numFmtId="49" fontId="0" fillId="0" borderId="5" xfId="0" applyNumberFormat="1" applyBorder="1" applyAlignment="1">
      <alignment horizontal="left" vertical="top"/>
    </xf>
    <xf numFmtId="22" fontId="0" fillId="0" borderId="5" xfId="0" applyNumberFormat="1" applyBorder="1" applyAlignment="1">
      <alignment horizontal="left" vertical="top"/>
    </xf>
    <xf numFmtId="0" fontId="2" fillId="0" borderId="9" xfId="0" applyFont="1" applyBorder="1" applyAlignment="1">
      <alignment horizontal="left" vertical="top"/>
    </xf>
    <xf numFmtId="0" fontId="0" fillId="0" borderId="12" xfId="0" applyBorder="1" applyAlignment="1">
      <alignment vertical="top" wrapText="1"/>
    </xf>
    <xf numFmtId="0" fontId="6" fillId="0" borderId="0" xfId="1" applyFont="1" applyAlignment="1" applyProtection="1"/>
    <xf numFmtId="0" fontId="2" fillId="0" borderId="6" xfId="0" applyFont="1" applyFill="1" applyBorder="1" applyAlignment="1">
      <alignment vertical="top"/>
    </xf>
    <xf numFmtId="0" fontId="0" fillId="0" borderId="7" xfId="0" applyFill="1" applyBorder="1" applyAlignment="1">
      <alignment vertical="top"/>
    </xf>
    <xf numFmtId="49" fontId="0" fillId="0" borderId="7" xfId="0" applyNumberFormat="1" applyFill="1" applyBorder="1" applyAlignment="1">
      <alignment vertical="top"/>
    </xf>
    <xf numFmtId="3" fontId="0" fillId="0" borderId="7" xfId="0" applyNumberFormat="1" applyFill="1" applyBorder="1" applyAlignment="1">
      <alignment vertical="top"/>
    </xf>
    <xf numFmtId="0" fontId="2" fillId="0" borderId="8" xfId="0" applyFont="1" applyFill="1" applyBorder="1" applyAlignment="1">
      <alignment vertical="top"/>
    </xf>
    <xf numFmtId="0" fontId="0" fillId="0" borderId="5" xfId="0" applyFill="1" applyBorder="1" applyAlignment="1">
      <alignment vertical="top"/>
    </xf>
    <xf numFmtId="49" fontId="0" fillId="0" borderId="5" xfId="0" applyNumberFormat="1" applyFill="1" applyBorder="1" applyAlignment="1">
      <alignment vertical="top"/>
    </xf>
    <xf numFmtId="3" fontId="0" fillId="0" borderId="5" xfId="0" applyNumberFormat="1" applyFill="1" applyBorder="1" applyAlignment="1">
      <alignment vertical="top"/>
    </xf>
    <xf numFmtId="0" fontId="2" fillId="0" borderId="9" xfId="0" applyFont="1" applyFill="1" applyBorder="1" applyAlignment="1">
      <alignment vertical="top"/>
    </xf>
    <xf numFmtId="0" fontId="0" fillId="0" borderId="10" xfId="0" applyFill="1" applyBorder="1" applyAlignment="1">
      <alignment vertical="top"/>
    </xf>
    <xf numFmtId="49" fontId="0" fillId="0" borderId="10" xfId="0" applyNumberFormat="1" applyFill="1" applyBorder="1" applyAlignment="1">
      <alignment vertical="top"/>
    </xf>
    <xf numFmtId="3" fontId="0" fillId="0" borderId="10" xfId="0" applyNumberFormat="1" applyFill="1" applyBorder="1" applyAlignment="1">
      <alignment vertical="top"/>
    </xf>
    <xf numFmtId="49" fontId="2" fillId="0" borderId="6" xfId="0" applyNumberFormat="1" applyFont="1" applyBorder="1" applyAlignment="1">
      <alignment vertical="top"/>
    </xf>
    <xf numFmtId="49" fontId="2" fillId="0" borderId="8" xfId="0" applyNumberFormat="1" applyFont="1" applyBorder="1" applyAlignment="1">
      <alignment vertical="top"/>
    </xf>
    <xf numFmtId="49" fontId="2" fillId="0" borderId="9" xfId="0" applyNumberFormat="1" applyFont="1" applyBorder="1" applyAlignment="1">
      <alignment vertical="top"/>
    </xf>
    <xf numFmtId="0" fontId="0" fillId="0" borderId="13" xfId="0" applyBorder="1" applyAlignment="1">
      <alignment vertical="top" wrapText="1"/>
    </xf>
    <xf numFmtId="0" fontId="2" fillId="0" borderId="6" xfId="0" applyFont="1" applyBorder="1" applyAlignment="1">
      <alignment vertical="top" wrapText="1"/>
    </xf>
    <xf numFmtId="49" fontId="0" fillId="0" borderId="7" xfId="0" applyNumberFormat="1" applyBorder="1" applyAlignment="1">
      <alignment vertical="top" wrapText="1"/>
    </xf>
    <xf numFmtId="0" fontId="0" fillId="0" borderId="7" xfId="0" applyBorder="1" applyAlignment="1">
      <alignment vertical="top" wrapText="1"/>
    </xf>
    <xf numFmtId="3" fontId="0" fillId="0" borderId="7" xfId="0" applyNumberFormat="1" applyBorder="1" applyAlignment="1">
      <alignment vertical="top" wrapText="1"/>
    </xf>
    <xf numFmtId="0" fontId="2" fillId="0" borderId="8" xfId="0" applyFont="1" applyBorder="1" applyAlignment="1">
      <alignment vertical="top" wrapText="1"/>
    </xf>
    <xf numFmtId="3" fontId="0" fillId="0" borderId="5" xfId="0" applyNumberFormat="1" applyBorder="1" applyAlignment="1">
      <alignment vertical="top" wrapText="1"/>
    </xf>
    <xf numFmtId="0" fontId="2" fillId="0" borderId="9" xfId="0" applyFont="1" applyBorder="1" applyAlignment="1">
      <alignment vertical="top" wrapText="1"/>
    </xf>
    <xf numFmtId="0" fontId="0" fillId="0" borderId="10" xfId="0" applyBorder="1" applyAlignment="1">
      <alignment vertical="top" wrapText="1"/>
    </xf>
    <xf numFmtId="49" fontId="0" fillId="0" borderId="10" xfId="0" applyNumberFormat="1" applyBorder="1" applyAlignment="1">
      <alignment vertical="top" wrapText="1"/>
    </xf>
    <xf numFmtId="3" fontId="0" fillId="0" borderId="10" xfId="0" applyNumberFormat="1" applyBorder="1" applyAlignment="1">
      <alignment vertical="top" wrapText="1"/>
    </xf>
    <xf numFmtId="49" fontId="2" fillId="0" borderId="6" xfId="0" applyNumberFormat="1" applyFont="1" applyBorder="1" applyAlignment="1">
      <alignment vertical="top" wrapText="1"/>
    </xf>
    <xf numFmtId="49" fontId="2" fillId="0" borderId="8" xfId="0" applyNumberFormat="1" applyFont="1" applyBorder="1" applyAlignment="1">
      <alignment vertical="top" wrapText="1"/>
    </xf>
    <xf numFmtId="0" fontId="6" fillId="0" borderId="0" xfId="0" applyFont="1"/>
    <xf numFmtId="3" fontId="0" fillId="0" borderId="7" xfId="0" applyNumberFormat="1" applyBorder="1" applyAlignment="1">
      <alignment horizontal="right" vertical="top" wrapText="1"/>
    </xf>
    <xf numFmtId="3" fontId="0" fillId="0" borderId="5" xfId="0" applyNumberFormat="1" applyBorder="1" applyAlignment="1">
      <alignment horizontal="right" vertical="top" wrapText="1"/>
    </xf>
    <xf numFmtId="49" fontId="0" fillId="0" borderId="10" xfId="0" applyNumberFormat="1" applyFill="1" applyBorder="1" applyAlignment="1">
      <alignment vertical="top" wrapText="1"/>
    </xf>
    <xf numFmtId="0" fontId="6" fillId="0" borderId="0" xfId="0" applyFont="1" applyAlignment="1">
      <alignment wrapText="1"/>
    </xf>
    <xf numFmtId="0" fontId="4" fillId="3" borderId="4" xfId="0" applyFont="1" applyFill="1" applyBorder="1" applyAlignment="1">
      <alignment horizontal="left" indent="2"/>
    </xf>
    <xf numFmtId="165" fontId="5" fillId="4" borderId="4" xfId="0" applyNumberFormat="1" applyFont="1" applyFill="1" applyBorder="1" applyAlignment="1">
      <alignment horizontal="left" indent="2"/>
    </xf>
    <xf numFmtId="0" fontId="25" fillId="0" borderId="0" xfId="0" applyFont="1" applyAlignment="1">
      <alignment horizontal="center"/>
    </xf>
    <xf numFmtId="0" fontId="4" fillId="0" borderId="0" xfId="0" applyFont="1" applyFill="1"/>
    <xf numFmtId="49" fontId="0" fillId="3" borderId="0" xfId="0" applyNumberFormat="1" applyFill="1" applyAlignment="1">
      <alignment horizontal="right" vertical="center"/>
    </xf>
    <xf numFmtId="0" fontId="3" fillId="3" borderId="0" xfId="1" applyFill="1" applyAlignment="1" applyProtection="1"/>
    <xf numFmtId="1" fontId="2" fillId="0" borderId="0" xfId="0" applyNumberFormat="1" applyFont="1"/>
    <xf numFmtId="0" fontId="26" fillId="0" borderId="0" xfId="0" applyFont="1" applyAlignment="1">
      <alignment horizontal="center"/>
    </xf>
    <xf numFmtId="0" fontId="4" fillId="3" borderId="0" xfId="0" applyFont="1" applyFill="1" applyAlignment="1">
      <alignment horizontal="center" vertical="center"/>
    </xf>
    <xf numFmtId="0" fontId="1" fillId="0" borderId="0" xfId="1" applyFont="1" applyAlignment="1" applyProtection="1"/>
    <xf numFmtId="0" fontId="28" fillId="0" borderId="0" xfId="0" applyNumberFormat="1" applyFont="1" applyAlignment="1">
      <alignment horizontal="right" vertical="top"/>
    </xf>
    <xf numFmtId="165" fontId="29" fillId="0" borderId="0" xfId="0" applyNumberFormat="1" applyFont="1"/>
    <xf numFmtId="0" fontId="28" fillId="0" borderId="0" xfId="0" applyFont="1" applyAlignment="1">
      <alignment horizontal="right"/>
    </xf>
    <xf numFmtId="0" fontId="30" fillId="0" borderId="0" xfId="0" applyFont="1"/>
    <xf numFmtId="0" fontId="0" fillId="0" borderId="0" xfId="0" applyFill="1" applyAlignment="1">
      <alignment horizontal="left" vertical="center"/>
    </xf>
    <xf numFmtId="0" fontId="3" fillId="0" borderId="0" xfId="1" applyAlignment="1" applyProtection="1">
      <alignment horizontal="center"/>
    </xf>
    <xf numFmtId="0" fontId="0" fillId="0" borderId="0" xfId="0" applyBorder="1" applyAlignment="1">
      <alignment vertical="top"/>
    </xf>
    <xf numFmtId="0" fontId="2" fillId="0" borderId="8" xfId="0" applyFont="1" applyFill="1" applyBorder="1" applyAlignment="1">
      <alignment vertical="top" wrapText="1"/>
    </xf>
    <xf numFmtId="0" fontId="33" fillId="3" borderId="1" xfId="0" applyFont="1" applyFill="1" applyBorder="1" applyAlignment="1">
      <alignment horizontal="center"/>
    </xf>
    <xf numFmtId="49" fontId="11" fillId="0" borderId="0" xfId="0" applyNumberFormat="1" applyFont="1" applyAlignment="1">
      <alignment horizontal="center" vertical="center"/>
    </xf>
    <xf numFmtId="49" fontId="21" fillId="0" borderId="0" xfId="0" applyNumberFormat="1" applyFont="1" applyFill="1" applyAlignment="1">
      <alignment horizontal="center" vertical="center" wrapText="1"/>
    </xf>
    <xf numFmtId="49" fontId="4" fillId="3" borderId="1" xfId="0" applyNumberFormat="1" applyFont="1" applyFill="1" applyBorder="1" applyAlignment="1">
      <alignment horizontal="center" vertical="center" wrapText="1"/>
    </xf>
    <xf numFmtId="49" fontId="13" fillId="0" borderId="0" xfId="0" applyNumberFormat="1" applyFont="1" applyAlignment="1">
      <alignment horizontal="center" vertical="center"/>
    </xf>
    <xf numFmtId="49" fontId="33" fillId="3" borderId="1" xfId="0" applyNumberFormat="1" applyFont="1" applyFill="1" applyBorder="1" applyAlignment="1">
      <alignment horizontal="center" vertical="center"/>
    </xf>
    <xf numFmtId="49" fontId="4" fillId="3" borderId="1" xfId="0" applyNumberFormat="1" applyFont="1" applyFill="1" applyBorder="1" applyAlignment="1">
      <alignment horizontal="center" vertical="center"/>
    </xf>
    <xf numFmtId="49" fontId="14" fillId="0" borderId="0" xfId="0" applyNumberFormat="1" applyFont="1" applyAlignment="1">
      <alignment horizontal="center" vertical="center"/>
    </xf>
    <xf numFmtId="49" fontId="14" fillId="0" borderId="0" xfId="0" applyNumberFormat="1" applyFont="1" applyAlignment="1">
      <alignment horizontal="center" vertical="top"/>
    </xf>
    <xf numFmtId="49" fontId="15" fillId="0" borderId="0" xfId="0" applyNumberFormat="1" applyFont="1" applyAlignment="1">
      <alignment horizontal="center" vertical="center"/>
    </xf>
    <xf numFmtId="49" fontId="33" fillId="3" borderId="1" xfId="0" applyNumberFormat="1" applyFont="1" applyFill="1" applyBorder="1" applyAlignment="1">
      <alignment horizontal="center" vertical="top"/>
    </xf>
    <xf numFmtId="0" fontId="33" fillId="3" borderId="1" xfId="0" applyFont="1" applyFill="1" applyBorder="1" applyAlignment="1">
      <alignment horizontal="center" vertical="top"/>
    </xf>
    <xf numFmtId="49" fontId="21" fillId="0" borderId="0" xfId="0" applyNumberFormat="1" applyFont="1" applyAlignment="1">
      <alignment horizontal="center" vertical="center"/>
    </xf>
    <xf numFmtId="49" fontId="12" fillId="0" borderId="0" xfId="0" applyNumberFormat="1" applyFont="1" applyAlignment="1">
      <alignment horizontal="center" vertical="top" wrapText="1"/>
    </xf>
    <xf numFmtId="49" fontId="15" fillId="0" borderId="0" xfId="0" applyNumberFormat="1" applyFont="1" applyAlignment="1">
      <alignment horizontal="center" vertical="top"/>
    </xf>
    <xf numFmtId="0" fontId="17" fillId="0" borderId="0" xfId="0" applyFont="1" applyAlignment="1">
      <alignment horizontal="center"/>
    </xf>
    <xf numFmtId="49" fontId="11" fillId="0" borderId="0" xfId="0" applyNumberFormat="1" applyFont="1" applyAlignment="1">
      <alignment horizontal="center" vertical="top"/>
    </xf>
    <xf numFmtId="0" fontId="4" fillId="3" borderId="0" xfId="0" applyFont="1" applyFill="1" applyAlignment="1">
      <alignment horizontal="center" vertical="center" wrapText="1"/>
    </xf>
    <xf numFmtId="49" fontId="33" fillId="3" borderId="1" xfId="0" applyNumberFormat="1" applyFont="1" applyFill="1" applyBorder="1" applyAlignment="1">
      <alignment horizontal="center" vertical="top" wrapText="1"/>
    </xf>
    <xf numFmtId="0" fontId="4" fillId="3" borderId="0" xfId="0" applyFont="1" applyFill="1" applyAlignment="1">
      <alignment horizontal="center" vertical="top" wrapText="1"/>
    </xf>
    <xf numFmtId="0" fontId="4" fillId="3" borderId="0" xfId="0" applyFont="1" applyFill="1" applyAlignment="1">
      <alignment horizontal="center" vertical="top"/>
    </xf>
    <xf numFmtId="49" fontId="26" fillId="0" borderId="0" xfId="0" applyNumberFormat="1" applyFont="1" applyAlignment="1">
      <alignment horizontal="center" vertical="center"/>
    </xf>
    <xf numFmtId="3" fontId="4" fillId="3" borderId="0" xfId="0" applyNumberFormat="1" applyFont="1" applyFill="1" applyAlignment="1">
      <alignment horizontal="center"/>
    </xf>
    <xf numFmtId="3" fontId="4" fillId="3" borderId="0" xfId="0" applyNumberFormat="1" applyFont="1" applyFill="1" applyAlignment="1">
      <alignment horizontal="center" vertical="center"/>
    </xf>
    <xf numFmtId="49" fontId="33" fillId="3" borderId="1" xfId="0" applyNumberFormat="1" applyFont="1" applyFill="1" applyBorder="1" applyAlignment="1">
      <alignment horizontal="left" vertical="top"/>
    </xf>
    <xf numFmtId="49" fontId="20" fillId="0" borderId="0" xfId="0" applyNumberFormat="1" applyFont="1" applyAlignment="1">
      <alignment horizontal="center" vertical="center"/>
    </xf>
    <xf numFmtId="49" fontId="34" fillId="0" borderId="0" xfId="0" applyNumberFormat="1" applyFont="1" applyAlignment="1">
      <alignment horizontal="center" vertical="top"/>
    </xf>
    <xf numFmtId="49" fontId="37" fillId="0" borderId="0" xfId="0" applyNumberFormat="1" applyFont="1" applyAlignment="1">
      <alignment horizontal="center" vertical="top"/>
    </xf>
    <xf numFmtId="0" fontId="4" fillId="3" borderId="0" xfId="0" applyFont="1" applyFill="1" applyAlignment="1">
      <alignment horizontal="center"/>
    </xf>
    <xf numFmtId="49" fontId="38" fillId="0" borderId="0" xfId="0" applyNumberFormat="1" applyFont="1" applyAlignment="1">
      <alignment horizontal="center" vertical="top"/>
    </xf>
    <xf numFmtId="0" fontId="4" fillId="6" borderId="0" xfId="0" applyFont="1" applyFill="1" applyAlignment="1">
      <alignment horizontal="center" vertical="center" wrapText="1"/>
    </xf>
    <xf numFmtId="0" fontId="6" fillId="0" borderId="0" xfId="0" applyFont="1" applyFill="1" applyAlignment="1">
      <alignment horizontal="left" vertical="center" wrapText="1"/>
    </xf>
    <xf numFmtId="0" fontId="4" fillId="7" borderId="0" xfId="0" applyFont="1" applyFill="1" applyAlignment="1">
      <alignment horizontal="center" vertical="center" wrapText="1"/>
    </xf>
    <xf numFmtId="165" fontId="5" fillId="4" borderId="3" xfId="0" applyNumberFormat="1" applyFont="1" applyFill="1" applyBorder="1" applyAlignment="1">
      <alignment horizontal="center" vertical="center"/>
    </xf>
    <xf numFmtId="165" fontId="2" fillId="0" borderId="0" xfId="0" applyNumberFormat="1" applyFont="1" applyAlignment="1">
      <alignment horizontal="center" vertical="center"/>
    </xf>
    <xf numFmtId="164" fontId="2" fillId="0" borderId="0" xfId="0" applyNumberFormat="1" applyFont="1" applyAlignment="1">
      <alignment horizontal="center" vertical="center"/>
    </xf>
    <xf numFmtId="0" fontId="5" fillId="4" borderId="3" xfId="0" applyFont="1" applyFill="1" applyBorder="1" applyAlignment="1">
      <alignment horizontal="center" vertical="center"/>
    </xf>
    <xf numFmtId="0" fontId="4" fillId="3" borderId="4" xfId="0" applyFont="1" applyFill="1" applyBorder="1" applyAlignment="1">
      <alignment horizontal="center"/>
    </xf>
    <xf numFmtId="165" fontId="5" fillId="4" borderId="4" xfId="0" applyNumberFormat="1" applyFont="1" applyFill="1" applyBorder="1" applyAlignment="1">
      <alignment horizontal="center"/>
    </xf>
    <xf numFmtId="1" fontId="2" fillId="0" borderId="0" xfId="0" applyNumberFormat="1" applyFont="1" applyAlignment="1">
      <alignment horizontal="center"/>
    </xf>
    <xf numFmtId="165" fontId="4" fillId="4" borderId="3" xfId="0" applyNumberFormat="1" applyFont="1" applyFill="1" applyBorder="1" applyAlignment="1">
      <alignment horizontal="center" vertical="center"/>
    </xf>
    <xf numFmtId="14" fontId="2" fillId="0" borderId="0" xfId="0" applyNumberFormat="1" applyFont="1" applyAlignment="1">
      <alignment horizontal="center"/>
    </xf>
    <xf numFmtId="166" fontId="4" fillId="3" borderId="0" xfId="0" applyNumberFormat="1" applyFont="1" applyFill="1" applyAlignment="1">
      <alignment horizontal="center"/>
    </xf>
    <xf numFmtId="166" fontId="4" fillId="0" borderId="0" xfId="0" applyNumberFormat="1" applyFont="1" applyFill="1" applyAlignment="1">
      <alignment horizontal="center"/>
    </xf>
    <xf numFmtId="0" fontId="5" fillId="4" borderId="4" xfId="0" applyFont="1" applyFill="1" applyBorder="1" applyAlignment="1">
      <alignment horizontal="center"/>
    </xf>
    <xf numFmtId="165" fontId="4" fillId="4" borderId="4" xfId="0" applyNumberFormat="1" applyFont="1" applyFill="1" applyBorder="1" applyAlignment="1">
      <alignment horizontal="center"/>
    </xf>
    <xf numFmtId="14" fontId="2" fillId="0" borderId="0" xfId="0" applyNumberFormat="1" applyFont="1" applyFill="1" applyAlignment="1">
      <alignment horizontal="center"/>
    </xf>
    <xf numFmtId="167" fontId="2" fillId="0" borderId="0" xfId="0" applyNumberFormat="1" applyFont="1" applyAlignment="1">
      <alignment horizontal="center"/>
    </xf>
    <xf numFmtId="14" fontId="2" fillId="0" borderId="0" xfId="0" applyNumberFormat="1" applyFont="1" applyAlignment="1">
      <alignment horizontal="left" vertical="center"/>
    </xf>
    <xf numFmtId="49" fontId="39" fillId="0" borderId="0" xfId="0" applyNumberFormat="1" applyFont="1" applyAlignment="1">
      <alignment horizontal="center" vertical="top"/>
    </xf>
    <xf numFmtId="0" fontId="39" fillId="0" borderId="0" xfId="0" applyFont="1" applyAlignment="1">
      <alignment horizontal="center"/>
    </xf>
    <xf numFmtId="0" fontId="4" fillId="0" borderId="0" xfId="0" applyFont="1" applyFill="1" applyAlignment="1">
      <alignment horizontal="center"/>
    </xf>
    <xf numFmtId="0" fontId="2" fillId="0" borderId="0" xfId="0" applyFont="1" applyAlignment="1">
      <alignment vertical="top"/>
    </xf>
    <xf numFmtId="14" fontId="2" fillId="0" borderId="0" xfId="0" applyNumberFormat="1" applyFont="1"/>
    <xf numFmtId="3" fontId="0" fillId="0" borderId="0" xfId="0" applyNumberFormat="1" applyAlignment="1">
      <alignment vertical="top"/>
    </xf>
    <xf numFmtId="49" fontId="10" fillId="0" borderId="0" xfId="0" applyNumberFormat="1" applyFont="1" applyAlignment="1">
      <alignment horizontal="center" vertical="center"/>
    </xf>
    <xf numFmtId="0" fontId="40" fillId="0" borderId="0" xfId="1" applyFont="1" applyAlignment="1" applyProtection="1"/>
    <xf numFmtId="0" fontId="6" fillId="0" borderId="0" xfId="0" applyFont="1" applyAlignment="1"/>
    <xf numFmtId="0" fontId="4" fillId="2" borderId="14" xfId="0" applyFont="1" applyFill="1" applyBorder="1" applyAlignment="1">
      <alignment horizontal="center" vertical="center"/>
    </xf>
    <xf numFmtId="0" fontId="4" fillId="2" borderId="14" xfId="0" applyFont="1" applyFill="1" applyBorder="1" applyAlignment="1">
      <alignment horizontal="center" wrapText="1"/>
    </xf>
    <xf numFmtId="0" fontId="2" fillId="0" borderId="0" xfId="0" applyFont="1" applyAlignment="1">
      <alignment horizontal="center" vertical="top"/>
    </xf>
    <xf numFmtId="0" fontId="6" fillId="0" borderId="0" xfId="0" applyFont="1" applyFill="1"/>
    <xf numFmtId="49" fontId="4" fillId="3" borderId="0" xfId="0" applyNumberFormat="1" applyFont="1" applyFill="1" applyAlignment="1">
      <alignment horizontal="left" vertical="top"/>
    </xf>
    <xf numFmtId="49" fontId="3" fillId="0" borderId="0" xfId="1" applyNumberFormat="1" applyFill="1" applyBorder="1" applyAlignment="1" applyProtection="1">
      <alignment vertical="top"/>
    </xf>
    <xf numFmtId="0" fontId="4" fillId="3" borderId="0" xfId="0" applyFont="1" applyFill="1" applyAlignment="1">
      <alignment vertical="top"/>
    </xf>
    <xf numFmtId="0" fontId="2" fillId="0" borderId="0" xfId="0" applyFont="1" applyAlignment="1">
      <alignment vertical="top" wrapText="1"/>
    </xf>
    <xf numFmtId="0" fontId="3" fillId="0" borderId="0" xfId="1" applyAlignment="1" applyProtection="1">
      <alignment vertical="top"/>
    </xf>
    <xf numFmtId="0" fontId="3" fillId="0" borderId="0" xfId="1" applyFill="1" applyBorder="1" applyAlignment="1" applyProtection="1">
      <alignment vertical="top"/>
    </xf>
    <xf numFmtId="49" fontId="3" fillId="0" borderId="0" xfId="1" applyNumberFormat="1" applyFill="1" applyBorder="1" applyAlignment="1" applyProtection="1">
      <alignment vertical="top" wrapText="1"/>
    </xf>
    <xf numFmtId="0" fontId="4" fillId="3" borderId="0" xfId="0" applyFont="1" applyFill="1" applyBorder="1" applyAlignment="1">
      <alignment vertical="top" wrapText="1"/>
    </xf>
    <xf numFmtId="0" fontId="3" fillId="0" borderId="0" xfId="1" applyFill="1" applyBorder="1" applyAlignment="1" applyProtection="1">
      <alignment vertical="top" wrapText="1"/>
    </xf>
    <xf numFmtId="49" fontId="4" fillId="3" borderId="0" xfId="0" applyNumberFormat="1" applyFont="1" applyFill="1" applyBorder="1" applyAlignment="1">
      <alignment vertical="top" wrapText="1"/>
    </xf>
    <xf numFmtId="49" fontId="42" fillId="0" borderId="0" xfId="0" applyNumberFormat="1" applyFont="1" applyAlignment="1">
      <alignment horizontal="center" vertical="center"/>
    </xf>
    <xf numFmtId="0" fontId="42" fillId="0" borderId="0" xfId="0" applyFont="1" applyAlignment="1">
      <alignment horizontal="center"/>
    </xf>
    <xf numFmtId="49" fontId="44" fillId="0" borderId="0" xfId="0" applyNumberFormat="1" applyFont="1" applyAlignment="1">
      <alignment horizontal="center" vertical="top"/>
    </xf>
    <xf numFmtId="49" fontId="6" fillId="0" borderId="0" xfId="0" applyNumberFormat="1" applyFont="1" applyFill="1" applyAlignment="1">
      <alignment horizontal="left" vertical="top"/>
    </xf>
    <xf numFmtId="49" fontId="17" fillId="0" borderId="0" xfId="0" applyNumberFormat="1" applyFont="1" applyAlignment="1">
      <alignment horizontal="center" vertical="top" wrapText="1"/>
    </xf>
    <xf numFmtId="14" fontId="2" fillId="0" borderId="0" xfId="0" applyNumberFormat="1" applyFont="1" applyAlignment="1">
      <alignment horizontal="center" vertical="center"/>
    </xf>
    <xf numFmtId="0" fontId="0" fillId="0" borderId="0" xfId="0" applyAlignment="1">
      <alignment vertical="center"/>
    </xf>
    <xf numFmtId="0" fontId="0" fillId="0" borderId="0" xfId="0" applyAlignment="1">
      <alignment horizontal="center" vertical="center"/>
    </xf>
    <xf numFmtId="165" fontId="29" fillId="0" borderId="0" xfId="0" applyNumberFormat="1" applyFont="1" applyAlignment="1">
      <alignment horizontal="center" vertical="center"/>
    </xf>
    <xf numFmtId="1" fontId="0" fillId="0" borderId="0" xfId="0" applyNumberFormat="1" applyAlignment="1">
      <alignment vertical="center"/>
    </xf>
    <xf numFmtId="1" fontId="29" fillId="0" borderId="0" xfId="0" applyNumberFormat="1" applyFont="1" applyAlignment="1">
      <alignment horizontal="center" vertical="center"/>
    </xf>
    <xf numFmtId="1" fontId="0" fillId="0" borderId="0" xfId="0" applyNumberFormat="1" applyAlignment="1">
      <alignment horizontal="center" vertical="center"/>
    </xf>
    <xf numFmtId="0" fontId="0" fillId="0" borderId="0" xfId="0" applyFill="1" applyBorder="1" applyAlignment="1">
      <alignment vertical="top"/>
    </xf>
    <xf numFmtId="0" fontId="29" fillId="0" borderId="0" xfId="0" applyFont="1" applyFill="1" applyBorder="1" applyAlignment="1">
      <alignment horizontal="center" vertical="top"/>
    </xf>
    <xf numFmtId="0" fontId="2" fillId="0" borderId="0" xfId="0" applyFont="1" applyAlignment="1">
      <alignment horizontal="left" vertical="center" wrapText="1"/>
    </xf>
    <xf numFmtId="0" fontId="11" fillId="0" borderId="0" xfId="0" applyFont="1" applyAlignment="1">
      <alignment horizontal="left" vertical="center" wrapText="1"/>
    </xf>
    <xf numFmtId="0" fontId="2" fillId="0" borderId="0" xfId="0" applyFont="1" applyAlignment="1">
      <alignment horizontal="left" vertical="center"/>
    </xf>
    <xf numFmtId="0" fontId="0" fillId="0" borderId="0" xfId="0" applyFill="1"/>
    <xf numFmtId="49" fontId="6" fillId="0" borderId="0" xfId="0" applyNumberFormat="1" applyFont="1" applyFill="1" applyAlignment="1">
      <alignment horizontal="center" vertical="center"/>
    </xf>
    <xf numFmtId="0" fontId="6" fillId="0" borderId="0" xfId="1" applyFont="1" applyAlignment="1" applyProtection="1">
      <alignment horizontal="right"/>
    </xf>
    <xf numFmtId="0" fontId="45" fillId="0" borderId="0" xfId="0" applyFont="1" applyAlignment="1">
      <alignment horizontal="center"/>
    </xf>
    <xf numFmtId="0" fontId="18" fillId="3" borderId="0" xfId="0" applyFont="1" applyFill="1" applyAlignment="1">
      <alignment horizontal="center" vertical="center"/>
    </xf>
    <xf numFmtId="49" fontId="45" fillId="0" borderId="0" xfId="0" applyNumberFormat="1" applyFont="1" applyAlignment="1">
      <alignment horizontal="center" vertical="top"/>
    </xf>
    <xf numFmtId="3" fontId="46" fillId="0" borderId="0" xfId="0" applyNumberFormat="1" applyFont="1" applyAlignment="1">
      <alignment horizontal="center" vertical="center"/>
    </xf>
    <xf numFmtId="0" fontId="8" fillId="0" borderId="0" xfId="0" applyNumberFormat="1" applyFont="1" applyAlignment="1">
      <alignment vertical="top" wrapText="1"/>
    </xf>
    <xf numFmtId="0" fontId="47" fillId="0" borderId="0" xfId="0" applyFont="1"/>
    <xf numFmtId="49" fontId="4" fillId="3" borderId="0" xfId="0" applyNumberFormat="1" applyFont="1" applyFill="1" applyAlignment="1">
      <alignment horizontal="center" vertical="center"/>
    </xf>
    <xf numFmtId="49" fontId="45" fillId="0" borderId="0" xfId="0" applyNumberFormat="1" applyFont="1" applyAlignment="1">
      <alignment horizontal="center" vertical="center"/>
    </xf>
    <xf numFmtId="49" fontId="43" fillId="0" borderId="0" xfId="0" applyNumberFormat="1" applyFont="1" applyAlignment="1">
      <alignment horizontal="center" vertical="top"/>
    </xf>
    <xf numFmtId="0" fontId="2" fillId="0" borderId="0" xfId="0" applyFont="1" applyFill="1" applyAlignment="1">
      <alignment horizontal="center"/>
    </xf>
    <xf numFmtId="0" fontId="3" fillId="0" borderId="0" xfId="1" applyFill="1" applyAlignment="1" applyProtection="1"/>
    <xf numFmtId="0" fontId="4" fillId="0" borderId="0" xfId="0" applyFont="1" applyFill="1" applyAlignment="1">
      <alignment horizontal="center" vertical="center" wrapText="1"/>
    </xf>
    <xf numFmtId="0" fontId="0" fillId="0" borderId="0" xfId="0" applyNumberFormat="1" applyAlignment="1"/>
    <xf numFmtId="49" fontId="0" fillId="0" borderId="0" xfId="0" applyNumberFormat="1" applyAlignment="1"/>
    <xf numFmtId="49" fontId="17" fillId="0" borderId="8" xfId="0" applyNumberFormat="1" applyFont="1" applyBorder="1" applyAlignment="1">
      <alignment vertical="top" wrapText="1"/>
    </xf>
    <xf numFmtId="49" fontId="22" fillId="0" borderId="5" xfId="0" applyNumberFormat="1" applyFont="1" applyBorder="1" applyAlignment="1">
      <alignment vertical="top" wrapText="1"/>
    </xf>
    <xf numFmtId="3" fontId="22" fillId="0" borderId="5" xfId="0" applyNumberFormat="1" applyFont="1" applyBorder="1" applyAlignment="1">
      <alignment vertical="top" wrapText="1"/>
    </xf>
    <xf numFmtId="0" fontId="22" fillId="0" borderId="5" xfId="0" applyFont="1" applyBorder="1" applyAlignment="1">
      <alignment vertical="top" wrapText="1"/>
    </xf>
    <xf numFmtId="0" fontId="17" fillId="0" borderId="8" xfId="0" applyFont="1" applyBorder="1" applyAlignment="1">
      <alignment vertical="top" wrapText="1"/>
    </xf>
    <xf numFmtId="0" fontId="22" fillId="0" borderId="0" xfId="0" applyFont="1"/>
    <xf numFmtId="49" fontId="50" fillId="0" borderId="0" xfId="0" applyNumberFormat="1" applyFont="1" applyAlignment="1">
      <alignment horizontal="center" vertical="top"/>
    </xf>
    <xf numFmtId="0" fontId="43" fillId="0" borderId="0" xfId="0" applyFont="1" applyAlignment="1">
      <alignment horizontal="center"/>
    </xf>
    <xf numFmtId="0" fontId="17" fillId="0" borderId="8" xfId="0" applyFont="1" applyFill="1" applyBorder="1" applyAlignment="1">
      <alignment vertical="top"/>
    </xf>
    <xf numFmtId="0" fontId="22" fillId="0" borderId="5" xfId="0" applyFont="1" applyFill="1" applyBorder="1" applyAlignment="1">
      <alignment vertical="top"/>
    </xf>
    <xf numFmtId="49" fontId="22" fillId="0" borderId="5" xfId="0" applyNumberFormat="1" applyFont="1" applyFill="1" applyBorder="1" applyAlignment="1">
      <alignment vertical="top"/>
    </xf>
    <xf numFmtId="3" fontId="22" fillId="0" borderId="5" xfId="0" applyNumberFormat="1" applyFont="1" applyFill="1" applyBorder="1" applyAlignment="1">
      <alignment vertical="top"/>
    </xf>
    <xf numFmtId="0" fontId="17" fillId="0" borderId="8" xfId="0" applyFont="1" applyBorder="1" applyAlignment="1">
      <alignment vertical="top"/>
    </xf>
    <xf numFmtId="49" fontId="22" fillId="0" borderId="5" xfId="0" applyNumberFormat="1" applyFont="1" applyBorder="1" applyAlignment="1">
      <alignment horizontal="left" vertical="top"/>
    </xf>
    <xf numFmtId="3" fontId="22" fillId="0" borderId="5" xfId="0" applyNumberFormat="1" applyFont="1" applyBorder="1" applyAlignment="1">
      <alignment vertical="top"/>
    </xf>
    <xf numFmtId="0" fontId="22" fillId="0" borderId="5" xfId="0" applyFont="1" applyBorder="1" applyAlignment="1">
      <alignment vertical="top"/>
    </xf>
    <xf numFmtId="0" fontId="22" fillId="0" borderId="0" xfId="0" applyFont="1" applyAlignment="1">
      <alignment vertical="top"/>
    </xf>
    <xf numFmtId="0" fontId="0" fillId="0" borderId="3" xfId="0" applyBorder="1" applyAlignment="1">
      <alignment horizontal="left" vertical="top"/>
    </xf>
    <xf numFmtId="3" fontId="29" fillId="0" borderId="0" xfId="0" applyNumberFormat="1" applyFont="1"/>
    <xf numFmtId="3" fontId="29" fillId="0" borderId="0" xfId="0" applyNumberFormat="1" applyFont="1" applyAlignment="1">
      <alignment horizontal="center" vertical="top"/>
    </xf>
    <xf numFmtId="0" fontId="0" fillId="5" borderId="15" xfId="0" applyFill="1" applyBorder="1"/>
    <xf numFmtId="49" fontId="43" fillId="0" borderId="0" xfId="0" applyNumberFormat="1" applyFont="1" applyAlignment="1">
      <alignment horizontal="center" vertical="center"/>
    </xf>
    <xf numFmtId="0" fontId="0" fillId="5" borderId="0" xfId="0" applyFill="1" applyAlignment="1">
      <alignment vertical="top"/>
    </xf>
    <xf numFmtId="0" fontId="1" fillId="0" borderId="0" xfId="0" applyFont="1" applyAlignment="1">
      <alignment horizontal="left" vertical="top" wrapText="1"/>
    </xf>
    <xf numFmtId="166" fontId="6" fillId="0" borderId="0" xfId="0" applyNumberFormat="1" applyFont="1" applyFill="1" applyAlignment="1">
      <alignment horizontal="left" vertical="top"/>
    </xf>
    <xf numFmtId="0" fontId="23" fillId="0" borderId="0" xfId="0" applyFont="1" applyAlignment="1">
      <alignment horizontal="left" vertical="center"/>
    </xf>
    <xf numFmtId="166" fontId="2" fillId="0" borderId="0" xfId="0" applyNumberFormat="1" applyFont="1" applyFill="1" applyAlignment="1">
      <alignment horizontal="center"/>
    </xf>
    <xf numFmtId="0" fontId="0" fillId="0" borderId="0" xfId="0" applyBorder="1" applyAlignment="1">
      <alignment horizontal="left" vertical="top" wrapText="1"/>
    </xf>
    <xf numFmtId="49" fontId="42" fillId="0" borderId="0" xfId="0" applyNumberFormat="1" applyFont="1" applyAlignment="1">
      <alignment horizontal="center" vertical="top"/>
    </xf>
    <xf numFmtId="0" fontId="0" fillId="0" borderId="3" xfId="0" applyBorder="1"/>
    <xf numFmtId="0" fontId="0" fillId="0" borderId="3" xfId="0" applyBorder="1" applyAlignment="1">
      <alignment vertical="top"/>
    </xf>
    <xf numFmtId="49" fontId="0" fillId="0" borderId="0" xfId="0" applyNumberFormat="1" applyAlignment="1">
      <alignment horizontal="left" vertical="top" wrapText="1"/>
    </xf>
    <xf numFmtId="0" fontId="3" fillId="0" borderId="0" xfId="1" applyBorder="1" applyAlignment="1" applyProtection="1"/>
    <xf numFmtId="49" fontId="8" fillId="0" borderId="0" xfId="0" applyNumberFormat="1" applyFont="1" applyBorder="1" applyAlignment="1">
      <alignment horizontal="left" vertical="center"/>
    </xf>
    <xf numFmtId="0" fontId="0" fillId="0" borderId="0" xfId="0" applyBorder="1"/>
    <xf numFmtId="0" fontId="0" fillId="0" borderId="0" xfId="0" applyBorder="1" applyAlignment="1">
      <alignment horizontal="left" vertical="center"/>
    </xf>
    <xf numFmtId="0" fontId="4" fillId="3" borderId="0" xfId="0" applyFont="1" applyFill="1" applyBorder="1" applyAlignment="1">
      <alignment horizontal="center"/>
    </xf>
    <xf numFmtId="49" fontId="4" fillId="3" borderId="0" xfId="0" applyNumberFormat="1" applyFont="1" applyFill="1" applyBorder="1" applyAlignment="1">
      <alignment horizontal="left" vertical="center"/>
    </xf>
    <xf numFmtId="49" fontId="4" fillId="0" borderId="0" xfId="0" applyNumberFormat="1" applyFont="1" applyFill="1" applyBorder="1" applyAlignment="1">
      <alignment horizontal="left" vertical="center"/>
    </xf>
    <xf numFmtId="0" fontId="4" fillId="0" borderId="0" xfId="0" applyFont="1" applyFill="1" applyBorder="1"/>
    <xf numFmtId="0" fontId="14" fillId="0" borderId="0" xfId="0" applyFont="1" applyBorder="1" applyAlignment="1">
      <alignment horizontal="center"/>
    </xf>
    <xf numFmtId="0" fontId="4" fillId="3" borderId="0" xfId="0" applyFont="1" applyFill="1" applyBorder="1"/>
    <xf numFmtId="0" fontId="2" fillId="0" borderId="0" xfId="0" applyFont="1" applyBorder="1" applyAlignment="1">
      <alignment horizontal="center"/>
    </xf>
    <xf numFmtId="49" fontId="0" fillId="0" borderId="0" xfId="0" applyNumberFormat="1" applyBorder="1" applyAlignment="1">
      <alignment horizontal="center" vertical="center"/>
    </xf>
    <xf numFmtId="166" fontId="4" fillId="0" borderId="0" xfId="0" applyNumberFormat="1" applyFont="1" applyFill="1" applyBorder="1" applyAlignment="1">
      <alignment horizontal="center"/>
    </xf>
    <xf numFmtId="0" fontId="0" fillId="5" borderId="0" xfId="0" applyFill="1" applyBorder="1" applyAlignment="1">
      <alignment vertical="top" wrapText="1"/>
    </xf>
    <xf numFmtId="0" fontId="0" fillId="5" borderId="0" xfId="0" applyFill="1" applyBorder="1" applyAlignment="1">
      <alignment vertical="top"/>
    </xf>
    <xf numFmtId="166" fontId="4" fillId="3" borderId="0" xfId="0" applyNumberFormat="1" applyFont="1" applyFill="1" applyBorder="1" applyAlignment="1">
      <alignment horizontal="center"/>
    </xf>
    <xf numFmtId="0" fontId="4" fillId="0" borderId="0" xfId="0" applyFont="1" applyFill="1" applyBorder="1" applyAlignment="1">
      <alignment horizontal="center"/>
    </xf>
    <xf numFmtId="167" fontId="2" fillId="0" borderId="0" xfId="0" applyNumberFormat="1" applyFont="1" applyBorder="1" applyAlignment="1">
      <alignment horizontal="center"/>
    </xf>
    <xf numFmtId="0" fontId="4" fillId="0" borderId="3" xfId="0" applyFont="1" applyFill="1" applyBorder="1"/>
    <xf numFmtId="0" fontId="2" fillId="0" borderId="3" xfId="0" applyFont="1" applyBorder="1" applyAlignment="1">
      <alignment horizontal="center"/>
    </xf>
    <xf numFmtId="49" fontId="0" fillId="0" borderId="3" xfId="0" applyNumberFormat="1" applyBorder="1" applyAlignment="1">
      <alignment horizontal="center" vertical="center"/>
    </xf>
    <xf numFmtId="0" fontId="0" fillId="5" borderId="3" xfId="0" applyFill="1" applyBorder="1"/>
    <xf numFmtId="0" fontId="4" fillId="3" borderId="0" xfId="0" applyFont="1" applyFill="1" applyBorder="1" applyAlignment="1">
      <alignment horizontal="center" vertical="center"/>
    </xf>
    <xf numFmtId="167" fontId="2" fillId="0" borderId="0" xfId="0" applyNumberFormat="1" applyFont="1" applyBorder="1" applyAlignment="1">
      <alignment horizontal="center" vertical="top"/>
    </xf>
    <xf numFmtId="167" fontId="2" fillId="0" borderId="0" xfId="0" applyNumberFormat="1" applyFont="1" applyAlignment="1">
      <alignment horizontal="left" vertical="center"/>
    </xf>
    <xf numFmtId="167" fontId="2" fillId="0" borderId="0" xfId="0" applyNumberFormat="1" applyFont="1" applyAlignment="1">
      <alignment horizontal="center" vertical="center"/>
    </xf>
    <xf numFmtId="0" fontId="18" fillId="3" borderId="0" xfId="0" applyFont="1" applyFill="1" applyAlignment="1">
      <alignment vertical="center"/>
    </xf>
    <xf numFmtId="49" fontId="39" fillId="0" borderId="0" xfId="0" applyNumberFormat="1" applyFont="1" applyAlignment="1">
      <alignment horizontal="center" vertical="center"/>
    </xf>
    <xf numFmtId="49" fontId="45" fillId="0" borderId="0" xfId="0" applyNumberFormat="1" applyFont="1" applyAlignment="1">
      <alignment horizontal="center" vertical="top" wrapText="1"/>
    </xf>
    <xf numFmtId="49" fontId="4" fillId="0" borderId="0" xfId="0" applyNumberFormat="1" applyFont="1" applyAlignment="1">
      <alignment horizontal="center" vertical="top"/>
    </xf>
    <xf numFmtId="0" fontId="4" fillId="0" borderId="0" xfId="0" applyFont="1" applyAlignment="1">
      <alignment horizontal="center"/>
    </xf>
    <xf numFmtId="49" fontId="43" fillId="0" borderId="0" xfId="0" applyNumberFormat="1" applyFont="1" applyAlignment="1">
      <alignment horizontal="center" vertical="top" wrapText="1"/>
    </xf>
    <xf numFmtId="0" fontId="18" fillId="0" borderId="0" xfId="0" applyFont="1" applyFill="1" applyAlignment="1">
      <alignment vertical="center"/>
    </xf>
    <xf numFmtId="0" fontId="2" fillId="0" borderId="0" xfId="0" applyFont="1" applyFill="1" applyAlignment="1">
      <alignment horizontal="left" vertical="center" wrapText="1"/>
    </xf>
    <xf numFmtId="14" fontId="2" fillId="0" borderId="0" xfId="0" applyNumberFormat="1" applyFont="1" applyFill="1" applyAlignment="1">
      <alignment horizontal="center" vertical="top"/>
    </xf>
    <xf numFmtId="49" fontId="0" fillId="0" borderId="12" xfId="0" applyNumberFormat="1" applyBorder="1" applyAlignment="1">
      <alignment vertical="top"/>
    </xf>
    <xf numFmtId="49" fontId="22" fillId="0" borderId="5" xfId="0" applyNumberFormat="1" applyFont="1" applyBorder="1" applyAlignment="1">
      <alignment vertical="top"/>
    </xf>
    <xf numFmtId="0" fontId="0" fillId="0" borderId="11" xfId="0" applyBorder="1" applyAlignment="1">
      <alignment vertical="top"/>
    </xf>
    <xf numFmtId="0" fontId="0" fillId="0" borderId="13" xfId="0" applyBorder="1" applyAlignment="1">
      <alignment vertical="top"/>
    </xf>
    <xf numFmtId="0" fontId="0" fillId="0" borderId="11" xfId="0" applyFill="1" applyBorder="1" applyAlignment="1">
      <alignment vertical="top"/>
    </xf>
    <xf numFmtId="0" fontId="0" fillId="0" borderId="12" xfId="0" applyBorder="1" applyAlignment="1">
      <alignment vertical="top"/>
    </xf>
    <xf numFmtId="22" fontId="0" fillId="0" borderId="5" xfId="0" applyNumberFormat="1" applyBorder="1" applyAlignment="1">
      <alignment vertical="top" wrapText="1"/>
    </xf>
    <xf numFmtId="49" fontId="2" fillId="0" borderId="8" xfId="0" applyNumberFormat="1" applyFont="1" applyFill="1" applyBorder="1" applyAlignment="1">
      <alignment vertical="top" wrapText="1"/>
    </xf>
    <xf numFmtId="49" fontId="2" fillId="0" borderId="9" xfId="0" applyNumberFormat="1" applyFont="1" applyFill="1" applyBorder="1" applyAlignment="1">
      <alignment vertical="top" wrapText="1"/>
    </xf>
    <xf numFmtId="49" fontId="0" fillId="0" borderId="5" xfId="0" applyNumberFormat="1" applyBorder="1" applyAlignment="1">
      <alignment horizontal="left" vertical="top" wrapText="1"/>
    </xf>
    <xf numFmtId="49" fontId="0" fillId="0" borderId="11" xfId="0" applyNumberFormat="1" applyBorder="1" applyAlignment="1">
      <alignment vertical="top"/>
    </xf>
    <xf numFmtId="49" fontId="17" fillId="0" borderId="8" xfId="0" applyNumberFormat="1" applyFont="1" applyBorder="1" applyAlignment="1">
      <alignment vertical="top"/>
    </xf>
    <xf numFmtId="0" fontId="3" fillId="0" borderId="6" xfId="1" applyBorder="1" applyAlignment="1" applyProtection="1"/>
    <xf numFmtId="1" fontId="0" fillId="0" borderId="7" xfId="0" applyNumberFormat="1" applyBorder="1" applyAlignment="1">
      <alignment horizontal="center" vertical="top"/>
    </xf>
    <xf numFmtId="0" fontId="3" fillId="0" borderId="8" xfId="1" applyBorder="1" applyAlignment="1" applyProtection="1"/>
    <xf numFmtId="165" fontId="0" fillId="0" borderId="5" xfId="0" applyNumberFormat="1" applyBorder="1" applyAlignment="1">
      <alignment horizontal="right" vertical="top"/>
    </xf>
    <xf numFmtId="0" fontId="0" fillId="0" borderId="5" xfId="0" applyNumberFormat="1" applyBorder="1" applyAlignment="1">
      <alignment horizontal="center" vertical="center"/>
    </xf>
    <xf numFmtId="0" fontId="0" fillId="0" borderId="5" xfId="0" applyNumberFormat="1" applyBorder="1" applyAlignment="1">
      <alignment horizontal="center" vertical="top"/>
    </xf>
    <xf numFmtId="0" fontId="43" fillId="0" borderId="11" xfId="0" applyNumberFormat="1" applyFont="1" applyBorder="1" applyAlignment="1">
      <alignment horizontal="center" vertical="top"/>
    </xf>
    <xf numFmtId="1" fontId="0" fillId="0" borderId="5" xfId="0" applyNumberFormat="1" applyBorder="1" applyAlignment="1">
      <alignment vertical="top"/>
    </xf>
    <xf numFmtId="1" fontId="0" fillId="0" borderId="5" xfId="0" applyNumberFormat="1" applyBorder="1" applyAlignment="1">
      <alignment horizontal="center" vertical="center"/>
    </xf>
    <xf numFmtId="1" fontId="0" fillId="0" borderId="5" xfId="0" applyNumberFormat="1" applyBorder="1" applyAlignment="1">
      <alignment horizontal="center" vertical="top"/>
    </xf>
    <xf numFmtId="0" fontId="45" fillId="0" borderId="11" xfId="0" applyFont="1" applyBorder="1" applyAlignment="1">
      <alignment horizontal="center" vertical="top"/>
    </xf>
    <xf numFmtId="164" fontId="0" fillId="0" borderId="5" xfId="0" applyNumberFormat="1" applyBorder="1" applyAlignment="1">
      <alignment horizontal="right" vertical="top"/>
    </xf>
    <xf numFmtId="0" fontId="26" fillId="0" borderId="11" xfId="0" applyFont="1" applyBorder="1" applyAlignment="1">
      <alignment horizontal="center" vertical="top"/>
    </xf>
    <xf numFmtId="0" fontId="10" fillId="0" borderId="11" xfId="0" applyFont="1" applyBorder="1" applyAlignment="1">
      <alignment horizontal="center" vertical="top"/>
    </xf>
    <xf numFmtId="49" fontId="3" fillId="0" borderId="8" xfId="1" applyNumberFormat="1" applyBorder="1" applyAlignment="1" applyProtection="1">
      <alignment vertical="top" wrapText="1"/>
    </xf>
    <xf numFmtId="0" fontId="11" fillId="0" borderId="11" xfId="0" applyFont="1" applyBorder="1" applyAlignment="1">
      <alignment horizontal="center" vertical="top"/>
    </xf>
    <xf numFmtId="0" fontId="39" fillId="0" borderId="11" xfId="0" applyFont="1" applyBorder="1" applyAlignment="1">
      <alignment horizontal="center" vertical="top"/>
    </xf>
    <xf numFmtId="0" fontId="12" fillId="0" borderId="11" xfId="0" applyFont="1" applyBorder="1" applyAlignment="1">
      <alignment horizontal="center" vertical="top"/>
    </xf>
    <xf numFmtId="0" fontId="13" fillId="0" borderId="11" xfId="0" applyFont="1" applyBorder="1" applyAlignment="1">
      <alignment horizontal="center" vertical="top"/>
    </xf>
    <xf numFmtId="0" fontId="14" fillId="0" borderId="11" xfId="0" applyFont="1" applyBorder="1" applyAlignment="1">
      <alignment horizontal="center" vertical="top"/>
    </xf>
    <xf numFmtId="164" fontId="0" fillId="0" borderId="5" xfId="0" applyNumberFormat="1" applyBorder="1" applyAlignment="1">
      <alignment horizontal="right" vertical="center"/>
    </xf>
    <xf numFmtId="1" fontId="0" fillId="0" borderId="5" xfId="0" applyNumberFormat="1" applyBorder="1" applyAlignment="1">
      <alignment vertical="center"/>
    </xf>
    <xf numFmtId="0" fontId="15" fillId="0" borderId="11" xfId="0" applyFont="1" applyBorder="1" applyAlignment="1">
      <alignment horizontal="center" vertical="top"/>
    </xf>
    <xf numFmtId="0" fontId="42" fillId="0" borderId="11" xfId="0" applyFont="1" applyBorder="1" applyAlignment="1">
      <alignment horizontal="center" vertical="top"/>
    </xf>
    <xf numFmtId="164" fontId="0" fillId="0" borderId="5" xfId="0" applyNumberFormat="1" applyBorder="1" applyAlignment="1">
      <alignment horizontal="right"/>
    </xf>
    <xf numFmtId="1" fontId="0" fillId="0" borderId="5" xfId="0" applyNumberFormat="1" applyBorder="1" applyAlignment="1"/>
    <xf numFmtId="1" fontId="0" fillId="0" borderId="5" xfId="0" applyNumberFormat="1" applyBorder="1" applyAlignment="1">
      <alignment horizontal="center"/>
    </xf>
    <xf numFmtId="0" fontId="0" fillId="0" borderId="5" xfId="0" applyNumberFormat="1" applyBorder="1" applyAlignment="1">
      <alignment vertical="top" wrapText="1"/>
    </xf>
    <xf numFmtId="0" fontId="18" fillId="0" borderId="11" xfId="0" applyFont="1" applyBorder="1" applyAlignment="1">
      <alignment horizontal="center" vertical="top"/>
    </xf>
    <xf numFmtId="0" fontId="0" fillId="0" borderId="5" xfId="0" applyNumberFormat="1" applyBorder="1" applyAlignment="1">
      <alignment horizontal="center"/>
    </xf>
    <xf numFmtId="0" fontId="16" fillId="0" borderId="11" xfId="0" applyFont="1" applyBorder="1" applyAlignment="1">
      <alignment horizontal="center" vertical="top"/>
    </xf>
    <xf numFmtId="0" fontId="17" fillId="0" borderId="11" xfId="0" applyFont="1" applyBorder="1" applyAlignment="1">
      <alignment horizontal="center" vertical="top"/>
    </xf>
    <xf numFmtId="0" fontId="3" fillId="0" borderId="8" xfId="1" applyBorder="1" applyAlignment="1" applyProtection="1">
      <alignment vertical="top"/>
    </xf>
    <xf numFmtId="0" fontId="20" fillId="0" borderId="11" xfId="0" applyFont="1" applyBorder="1" applyAlignment="1">
      <alignment horizontal="center" vertical="top"/>
    </xf>
    <xf numFmtId="0" fontId="27" fillId="0" borderId="11" xfId="0" applyFont="1" applyBorder="1" applyAlignment="1">
      <alignment horizontal="center" vertical="top"/>
    </xf>
    <xf numFmtId="0" fontId="43" fillId="0" borderId="11" xfId="0" applyFont="1" applyBorder="1" applyAlignment="1">
      <alignment horizontal="center" vertical="top"/>
    </xf>
    <xf numFmtId="0" fontId="21" fillId="0" borderId="11" xfId="0" applyFont="1" applyBorder="1" applyAlignment="1">
      <alignment horizontal="center" vertical="top"/>
    </xf>
    <xf numFmtId="164" fontId="6" fillId="0" borderId="5" xfId="1" applyNumberFormat="1" applyFont="1" applyBorder="1" applyAlignment="1" applyProtection="1">
      <alignment horizontal="right" vertical="center"/>
    </xf>
    <xf numFmtId="49" fontId="3" fillId="0" borderId="9" xfId="1" applyNumberFormat="1" applyBorder="1" applyAlignment="1" applyProtection="1">
      <alignment vertical="top" wrapText="1"/>
    </xf>
    <xf numFmtId="164" fontId="0" fillId="0" borderId="10" xfId="0" applyNumberFormat="1" applyBorder="1" applyAlignment="1">
      <alignment horizontal="right" vertical="center"/>
    </xf>
    <xf numFmtId="1" fontId="0" fillId="0" borderId="10" xfId="0" applyNumberFormat="1" applyBorder="1" applyAlignment="1">
      <alignment vertical="center"/>
    </xf>
    <xf numFmtId="0" fontId="0" fillId="0" borderId="10" xfId="0" applyNumberFormat="1" applyBorder="1" applyAlignment="1">
      <alignment horizontal="center" vertical="center"/>
    </xf>
    <xf numFmtId="1" fontId="0" fillId="0" borderId="10" xfId="0" applyNumberFormat="1" applyBorder="1" applyAlignment="1">
      <alignment horizontal="center" vertical="center"/>
    </xf>
    <xf numFmtId="0" fontId="20" fillId="0" borderId="13" xfId="0" applyFont="1" applyBorder="1" applyAlignment="1">
      <alignment horizontal="center" vertical="top"/>
    </xf>
    <xf numFmtId="49" fontId="3" fillId="0" borderId="7" xfId="1" applyNumberFormat="1" applyBorder="1" applyAlignment="1" applyProtection="1">
      <alignment wrapText="1"/>
    </xf>
    <xf numFmtId="49" fontId="3" fillId="0" borderId="12" xfId="1" applyNumberFormat="1" applyBorder="1" applyAlignment="1" applyProtection="1">
      <alignment wrapText="1"/>
    </xf>
    <xf numFmtId="49" fontId="3" fillId="0" borderId="5" xfId="1" applyNumberFormat="1" applyBorder="1" applyAlignment="1" applyProtection="1">
      <alignment wrapText="1"/>
    </xf>
    <xf numFmtId="49" fontId="3" fillId="0" borderId="11" xfId="1" applyNumberFormat="1" applyBorder="1" applyAlignment="1" applyProtection="1">
      <alignment wrapText="1"/>
    </xf>
    <xf numFmtId="0" fontId="3" fillId="0" borderId="5" xfId="1" applyBorder="1" applyAlignment="1" applyProtection="1"/>
    <xf numFmtId="0" fontId="0" fillId="0" borderId="11" xfId="0" applyBorder="1" applyAlignment="1"/>
    <xf numFmtId="0" fontId="0" fillId="0" borderId="5" xfId="0" applyBorder="1" applyAlignment="1"/>
    <xf numFmtId="49" fontId="3" fillId="0" borderId="5" xfId="1" applyNumberFormat="1" applyBorder="1" applyAlignment="1" applyProtection="1">
      <alignment vertical="top" wrapText="1"/>
    </xf>
    <xf numFmtId="0" fontId="3" fillId="0" borderId="5" xfId="1" applyBorder="1" applyAlignment="1" applyProtection="1">
      <alignment vertical="top"/>
    </xf>
    <xf numFmtId="0" fontId="3" fillId="0" borderId="5" xfId="0" applyFont="1" applyBorder="1" applyAlignment="1">
      <alignment vertical="top"/>
    </xf>
    <xf numFmtId="0" fontId="3" fillId="0" borderId="11" xfId="1" applyBorder="1" applyAlignment="1" applyProtection="1">
      <alignment vertical="top"/>
    </xf>
    <xf numFmtId="49" fontId="1" fillId="0" borderId="5" xfId="1" applyNumberFormat="1" applyFont="1" applyBorder="1" applyAlignment="1" applyProtection="1">
      <alignment vertical="top" wrapText="1"/>
    </xf>
    <xf numFmtId="49" fontId="3" fillId="0" borderId="11" xfId="1" applyNumberFormat="1" applyBorder="1" applyAlignment="1" applyProtection="1">
      <alignment vertical="top" wrapText="1"/>
    </xf>
    <xf numFmtId="49" fontId="3" fillId="0" borderId="16" xfId="1" applyNumberFormat="1" applyBorder="1" applyAlignment="1" applyProtection="1">
      <alignment wrapText="1"/>
    </xf>
    <xf numFmtId="49" fontId="3" fillId="0" borderId="17" xfId="1" applyNumberFormat="1" applyFont="1" applyBorder="1" applyAlignment="1" applyProtection="1">
      <alignment wrapText="1"/>
    </xf>
    <xf numFmtId="49" fontId="3" fillId="0" borderId="17" xfId="1" applyNumberFormat="1" applyBorder="1" applyAlignment="1" applyProtection="1">
      <alignment wrapText="1"/>
    </xf>
    <xf numFmtId="49" fontId="3" fillId="0" borderId="17" xfId="1" applyNumberFormat="1" applyBorder="1" applyAlignment="1" applyProtection="1">
      <alignment vertical="top" wrapText="1"/>
    </xf>
    <xf numFmtId="0" fontId="3" fillId="0" borderId="17" xfId="1" applyBorder="1" applyAlignment="1" applyProtection="1">
      <alignment vertical="top"/>
    </xf>
    <xf numFmtId="0" fontId="49" fillId="0" borderId="17" xfId="0" applyFont="1" applyBorder="1" applyAlignment="1">
      <alignment vertical="top"/>
    </xf>
    <xf numFmtId="0" fontId="3" fillId="0" borderId="18" xfId="1" applyBorder="1" applyAlignment="1" applyProtection="1">
      <alignment vertical="top"/>
    </xf>
    <xf numFmtId="49" fontId="1" fillId="0" borderId="19" xfId="1" applyNumberFormat="1" applyFont="1" applyBorder="1" applyAlignment="1" applyProtection="1">
      <alignment wrapText="1"/>
    </xf>
    <xf numFmtId="49" fontId="1" fillId="0" borderId="20" xfId="1" applyNumberFormat="1" applyFont="1" applyBorder="1" applyAlignment="1" applyProtection="1">
      <alignment wrapText="1"/>
    </xf>
    <xf numFmtId="0" fontId="0" fillId="0" borderId="20" xfId="0" applyBorder="1" applyAlignment="1"/>
    <xf numFmtId="0" fontId="0" fillId="0" borderId="20" xfId="0" applyBorder="1" applyAlignment="1">
      <alignment vertical="top"/>
    </xf>
    <xf numFmtId="49" fontId="1" fillId="0" borderId="20" xfId="1" applyNumberFormat="1" applyFont="1" applyBorder="1" applyAlignment="1" applyProtection="1">
      <alignment vertical="top" wrapText="1"/>
    </xf>
    <xf numFmtId="0" fontId="1" fillId="0" borderId="20" xfId="1" applyFont="1" applyBorder="1" applyAlignment="1" applyProtection="1">
      <alignment vertical="top"/>
    </xf>
    <xf numFmtId="49" fontId="1" fillId="0" borderId="21" xfId="1" applyNumberFormat="1" applyFont="1" applyBorder="1" applyAlignment="1" applyProtection="1">
      <alignment vertical="top" wrapText="1"/>
    </xf>
    <xf numFmtId="0" fontId="2" fillId="0" borderId="6" xfId="0" applyFont="1" applyBorder="1" applyAlignment="1">
      <alignment horizontal="center" vertical="center"/>
    </xf>
    <xf numFmtId="49" fontId="0" fillId="0" borderId="7" xfId="0" applyNumberFormat="1" applyBorder="1" applyAlignment="1">
      <alignment horizontal="center" vertical="center"/>
    </xf>
    <xf numFmtId="0" fontId="2" fillId="0" borderId="8" xfId="0" applyFont="1" applyBorder="1" applyAlignment="1">
      <alignment horizontal="center" vertical="center"/>
    </xf>
    <xf numFmtId="49" fontId="0" fillId="0" borderId="5" xfId="0" applyNumberFormat="1" applyBorder="1" applyAlignment="1">
      <alignment horizontal="center" vertical="center"/>
    </xf>
    <xf numFmtId="0" fontId="2" fillId="0" borderId="8" xfId="0" applyFont="1" applyBorder="1" applyAlignment="1">
      <alignment horizontal="center" vertical="top"/>
    </xf>
    <xf numFmtId="49" fontId="0" fillId="0" borderId="5" xfId="0" applyNumberFormat="1" applyBorder="1" applyAlignment="1">
      <alignment horizontal="center" vertical="top"/>
    </xf>
    <xf numFmtId="0" fontId="2" fillId="0" borderId="9" xfId="0" applyFont="1" applyBorder="1" applyAlignment="1">
      <alignment horizontal="center" vertical="center"/>
    </xf>
    <xf numFmtId="49" fontId="0" fillId="0" borderId="10" xfId="0" applyNumberFormat="1" applyBorder="1" applyAlignment="1">
      <alignment horizontal="center" vertical="center"/>
    </xf>
    <xf numFmtId="49" fontId="0" fillId="0" borderId="13" xfId="0" applyNumberFormat="1" applyBorder="1" applyAlignment="1">
      <alignment vertical="top"/>
    </xf>
    <xf numFmtId="0" fontId="2" fillId="0" borderId="6" xfId="0" applyFont="1" applyBorder="1" applyAlignment="1">
      <alignment horizontal="center" vertical="top"/>
    </xf>
    <xf numFmtId="49" fontId="0" fillId="0" borderId="7" xfId="0" applyNumberFormat="1" applyBorder="1" applyAlignment="1">
      <alignment horizontal="center" vertical="top"/>
    </xf>
    <xf numFmtId="49" fontId="2" fillId="0" borderId="9" xfId="0" applyNumberFormat="1" applyFont="1" applyBorder="1" applyAlignment="1">
      <alignment horizontal="center" vertical="top"/>
    </xf>
    <xf numFmtId="49" fontId="0" fillId="0" borderId="10" xfId="0" applyNumberFormat="1" applyBorder="1" applyAlignment="1">
      <alignment horizontal="center" vertical="top"/>
    </xf>
    <xf numFmtId="0" fontId="2" fillId="0" borderId="19" xfId="0" applyFont="1" applyBorder="1" applyAlignment="1">
      <alignment vertical="top" wrapText="1"/>
    </xf>
    <xf numFmtId="0" fontId="42" fillId="0" borderId="20" xfId="0" applyFont="1" applyBorder="1" applyAlignment="1">
      <alignment vertical="top" wrapText="1"/>
    </xf>
    <xf numFmtId="0" fontId="13" fillId="0" borderId="20" xfId="0" applyFont="1" applyBorder="1" applyAlignment="1">
      <alignment vertical="top" wrapText="1"/>
    </xf>
    <xf numFmtId="0" fontId="2" fillId="0" borderId="21" xfId="0" applyFont="1" applyBorder="1" applyAlignment="1">
      <alignment vertical="top" wrapText="1"/>
    </xf>
    <xf numFmtId="1" fontId="0" fillId="0" borderId="7" xfId="0" applyNumberFormat="1" applyBorder="1" applyAlignment="1">
      <alignment horizontal="center"/>
    </xf>
    <xf numFmtId="49" fontId="2" fillId="0" borderId="7" xfId="0" applyNumberFormat="1" applyFont="1" applyBorder="1" applyAlignment="1">
      <alignment vertical="top"/>
    </xf>
    <xf numFmtId="0" fontId="2" fillId="0" borderId="8" xfId="0" applyFont="1" applyFill="1" applyBorder="1"/>
    <xf numFmtId="49" fontId="6" fillId="0" borderId="5" xfId="0" applyNumberFormat="1" applyFont="1" applyFill="1" applyBorder="1" applyAlignment="1">
      <alignment horizontal="left" vertical="center"/>
    </xf>
    <xf numFmtId="1" fontId="6" fillId="0" borderId="5" xfId="0" applyNumberFormat="1" applyFont="1" applyFill="1" applyBorder="1" applyAlignment="1">
      <alignment horizontal="center"/>
    </xf>
    <xf numFmtId="49" fontId="6" fillId="0" borderId="5" xfId="0" applyNumberFormat="1" applyFont="1" applyFill="1" applyBorder="1" applyAlignment="1">
      <alignment horizontal="left" vertical="top"/>
    </xf>
    <xf numFmtId="1" fontId="6" fillId="0" borderId="5" xfId="0" applyNumberFormat="1" applyFont="1" applyFill="1" applyBorder="1" applyAlignment="1">
      <alignment horizontal="center" vertical="top"/>
    </xf>
    <xf numFmtId="1" fontId="0" fillId="0" borderId="10" xfId="0" applyNumberFormat="1" applyBorder="1" applyAlignment="1">
      <alignment horizontal="center" vertical="top"/>
    </xf>
    <xf numFmtId="0" fontId="17" fillId="0" borderId="8" xfId="0" applyFont="1" applyFill="1" applyBorder="1" applyAlignment="1">
      <alignment vertical="top" wrapText="1"/>
    </xf>
    <xf numFmtId="49" fontId="6" fillId="0" borderId="5" xfId="0" applyNumberFormat="1" applyFont="1" applyBorder="1" applyAlignment="1">
      <alignment vertical="top" wrapText="1"/>
    </xf>
    <xf numFmtId="0" fontId="6" fillId="0" borderId="5" xfId="0" applyFont="1" applyBorder="1" applyAlignment="1">
      <alignment vertical="top" wrapText="1"/>
    </xf>
    <xf numFmtId="3" fontId="6" fillId="0" borderId="5" xfId="0" applyNumberFormat="1" applyFont="1" applyBorder="1" applyAlignment="1">
      <alignment vertical="top" wrapText="1"/>
    </xf>
    <xf numFmtId="49" fontId="0" fillId="0" borderId="5" xfId="0" applyNumberFormat="1" applyBorder="1" applyAlignment="1">
      <alignment horizontal="left" vertical="center"/>
    </xf>
    <xf numFmtId="49" fontId="2" fillId="0" borderId="9" xfId="0" applyNumberFormat="1" applyFont="1" applyBorder="1" applyAlignment="1">
      <alignment vertical="top" wrapText="1"/>
    </xf>
    <xf numFmtId="49" fontId="0" fillId="0" borderId="5" xfId="0" applyNumberFormat="1" applyFill="1" applyBorder="1" applyAlignment="1">
      <alignment vertical="top" wrapText="1"/>
    </xf>
    <xf numFmtId="3" fontId="0" fillId="0" borderId="5" xfId="0" applyNumberFormat="1" applyFill="1" applyBorder="1" applyAlignment="1">
      <alignment vertical="top" wrapText="1"/>
    </xf>
    <xf numFmtId="49" fontId="17" fillId="0" borderId="5" xfId="0" applyNumberFormat="1" applyFont="1" applyBorder="1" applyAlignment="1">
      <alignment vertical="top" wrapText="1"/>
    </xf>
    <xf numFmtId="3" fontId="17" fillId="0" borderId="5" xfId="0" applyNumberFormat="1" applyFont="1" applyBorder="1" applyAlignment="1">
      <alignment vertical="top" wrapText="1"/>
    </xf>
    <xf numFmtId="0" fontId="2" fillId="0" borderId="22" xfId="0" applyFont="1" applyBorder="1" applyAlignment="1">
      <alignment vertical="top" wrapText="1"/>
    </xf>
    <xf numFmtId="0" fontId="0" fillId="0" borderId="23" xfId="0" applyBorder="1" applyAlignment="1">
      <alignment vertical="top" wrapText="1"/>
    </xf>
    <xf numFmtId="49" fontId="0" fillId="0" borderId="23" xfId="0" applyNumberFormat="1" applyBorder="1" applyAlignment="1">
      <alignment vertical="top" wrapText="1"/>
    </xf>
    <xf numFmtId="3" fontId="0" fillId="0" borderId="23" xfId="0" applyNumberFormat="1" applyBorder="1" applyAlignment="1">
      <alignment vertical="top" wrapText="1"/>
    </xf>
    <xf numFmtId="0" fontId="4" fillId="2" borderId="24" xfId="0" applyFont="1" applyFill="1" applyBorder="1" applyAlignment="1">
      <alignment horizontal="center"/>
    </xf>
    <xf numFmtId="49" fontId="4" fillId="2" borderId="24" xfId="0" applyNumberFormat="1" applyFont="1" applyFill="1" applyBorder="1" applyAlignment="1">
      <alignment horizontal="center" vertical="center"/>
    </xf>
    <xf numFmtId="0" fontId="6" fillId="0" borderId="5" xfId="0" applyFont="1" applyBorder="1" applyAlignment="1">
      <alignment horizontal="left" vertical="top"/>
    </xf>
    <xf numFmtId="49" fontId="6" fillId="0" borderId="5" xfId="0" applyNumberFormat="1" applyFont="1" applyBorder="1" applyAlignment="1">
      <alignment horizontal="left" vertical="top"/>
    </xf>
    <xf numFmtId="0" fontId="6" fillId="0" borderId="5" xfId="0" applyFont="1" applyBorder="1" applyAlignment="1">
      <alignment vertical="top"/>
    </xf>
    <xf numFmtId="49" fontId="6" fillId="0" borderId="5" xfId="0" applyNumberFormat="1" applyFont="1" applyBorder="1" applyAlignment="1">
      <alignment vertical="top"/>
    </xf>
    <xf numFmtId="0" fontId="64" fillId="0" borderId="11" xfId="0" applyFont="1" applyBorder="1" applyAlignment="1">
      <alignment horizontal="center" vertical="top"/>
    </xf>
    <xf numFmtId="0" fontId="6" fillId="0" borderId="5" xfId="0" applyNumberFormat="1" applyFont="1" applyBorder="1" applyAlignment="1">
      <alignment vertical="top" wrapText="1"/>
    </xf>
    <xf numFmtId="49" fontId="2" fillId="0" borderId="25" xfId="0" applyNumberFormat="1" applyFont="1" applyBorder="1" applyAlignment="1">
      <alignment vertical="top" wrapText="1"/>
    </xf>
    <xf numFmtId="49" fontId="2" fillId="0" borderId="26" xfId="0" applyNumberFormat="1" applyFont="1" applyBorder="1" applyAlignment="1">
      <alignment vertical="top" wrapText="1"/>
    </xf>
    <xf numFmtId="3" fontId="2" fillId="0" borderId="26" xfId="0" applyNumberFormat="1" applyFont="1" applyBorder="1" applyAlignment="1">
      <alignment vertical="top" wrapText="1"/>
    </xf>
    <xf numFmtId="49" fontId="6" fillId="0" borderId="10" xfId="0" applyNumberFormat="1" applyFont="1" applyBorder="1" applyAlignment="1">
      <alignment vertical="top" wrapText="1"/>
    </xf>
    <xf numFmtId="0" fontId="2" fillId="0" borderId="22" xfId="0" applyFont="1" applyFill="1" applyBorder="1" applyAlignment="1">
      <alignment vertical="top"/>
    </xf>
    <xf numFmtId="0" fontId="0" fillId="0" borderId="23" xfId="0" applyFill="1" applyBorder="1" applyAlignment="1">
      <alignment vertical="top"/>
    </xf>
    <xf numFmtId="49" fontId="0" fillId="0" borderId="23" xfId="0" applyNumberFormat="1" applyFill="1" applyBorder="1" applyAlignment="1">
      <alignment vertical="top"/>
    </xf>
    <xf numFmtId="3" fontId="0" fillId="0" borderId="23" xfId="0" applyNumberFormat="1" applyFill="1" applyBorder="1" applyAlignment="1">
      <alignment vertical="top"/>
    </xf>
    <xf numFmtId="0" fontId="62" fillId="0" borderId="22" xfId="0" applyFont="1" applyFill="1" applyBorder="1" applyAlignment="1">
      <alignment vertical="top"/>
    </xf>
    <xf numFmtId="0" fontId="63" fillId="0" borderId="23" xfId="0" applyFont="1" applyFill="1" applyBorder="1" applyAlignment="1">
      <alignment vertical="top"/>
    </xf>
    <xf numFmtId="49" fontId="63" fillId="0" borderId="23" xfId="0" applyNumberFormat="1" applyFont="1" applyFill="1" applyBorder="1" applyAlignment="1">
      <alignment vertical="top"/>
    </xf>
    <xf numFmtId="3" fontId="63" fillId="0" borderId="23" xfId="0" applyNumberFormat="1" applyFont="1" applyFill="1" applyBorder="1" applyAlignment="1">
      <alignment vertical="top"/>
    </xf>
    <xf numFmtId="0" fontId="6" fillId="0" borderId="23" xfId="0" applyFont="1" applyFill="1" applyBorder="1" applyAlignment="1">
      <alignment vertical="top"/>
    </xf>
    <xf numFmtId="49" fontId="6" fillId="0" borderId="23" xfId="0" applyNumberFormat="1" applyFont="1" applyFill="1" applyBorder="1" applyAlignment="1">
      <alignment vertical="top"/>
    </xf>
    <xf numFmtId="0" fontId="6" fillId="0" borderId="5" xfId="0" applyFont="1" applyFill="1" applyBorder="1" applyAlignment="1">
      <alignment vertical="top"/>
    </xf>
    <xf numFmtId="0" fontId="62" fillId="0" borderId="0" xfId="0" applyFont="1" applyBorder="1" applyAlignment="1">
      <alignment horizontal="center"/>
    </xf>
    <xf numFmtId="49" fontId="62" fillId="0" borderId="0" xfId="0" applyNumberFormat="1" applyFont="1" applyAlignment="1">
      <alignment horizontal="center" vertical="center"/>
    </xf>
    <xf numFmtId="0" fontId="62" fillId="0" borderId="11" xfId="0" applyFont="1" applyBorder="1" applyAlignment="1">
      <alignment horizontal="center" vertical="top"/>
    </xf>
    <xf numFmtId="0" fontId="0" fillId="0" borderId="27" xfId="0" applyBorder="1" applyAlignment="1">
      <alignment vertical="top"/>
    </xf>
    <xf numFmtId="3" fontId="0" fillId="0" borderId="27" xfId="0" applyNumberFormat="1" applyBorder="1" applyAlignment="1">
      <alignment vertical="top"/>
    </xf>
    <xf numFmtId="49" fontId="0" fillId="0" borderId="27" xfId="0" applyNumberFormat="1" applyBorder="1" applyAlignment="1">
      <alignment horizontal="left" vertical="top"/>
    </xf>
    <xf numFmtId="0" fontId="2" fillId="0" borderId="28" xfId="0" applyFont="1" applyBorder="1" applyAlignment="1">
      <alignment vertical="top"/>
    </xf>
    <xf numFmtId="3" fontId="0" fillId="0" borderId="5" xfId="0" applyNumberFormat="1" applyBorder="1" applyAlignment="1">
      <alignment horizontal="right"/>
    </xf>
    <xf numFmtId="0" fontId="2" fillId="0" borderId="29" xfId="0" applyFont="1" applyBorder="1"/>
    <xf numFmtId="0" fontId="2" fillId="0" borderId="29" xfId="0" applyFont="1" applyBorder="1" applyAlignment="1">
      <alignment vertical="top"/>
    </xf>
    <xf numFmtId="3" fontId="0" fillId="0" borderId="5" xfId="0" applyNumberFormat="1" applyBorder="1" applyAlignment="1">
      <alignment horizontal="right" vertical="center"/>
    </xf>
    <xf numFmtId="0" fontId="6" fillId="0" borderId="5" xfId="0" applyFont="1" applyBorder="1"/>
    <xf numFmtId="3" fontId="6" fillId="0" borderId="5" xfId="0" applyNumberFormat="1" applyFont="1" applyBorder="1"/>
    <xf numFmtId="49" fontId="6" fillId="0" borderId="5" xfId="0" applyNumberFormat="1" applyFont="1" applyBorder="1" applyAlignment="1">
      <alignment horizontal="left" vertical="center"/>
    </xf>
    <xf numFmtId="0" fontId="0" fillId="0" borderId="32" xfId="0" applyBorder="1" applyAlignment="1">
      <alignment vertical="top"/>
    </xf>
    <xf numFmtId="3" fontId="0" fillId="0" borderId="32" xfId="0" applyNumberFormat="1" applyBorder="1" applyAlignment="1">
      <alignment vertical="top"/>
    </xf>
    <xf numFmtId="49" fontId="0" fillId="0" borderId="32" xfId="0" applyNumberFormat="1" applyBorder="1" applyAlignment="1">
      <alignment horizontal="left" vertical="top"/>
    </xf>
    <xf numFmtId="0" fontId="2" fillId="0" borderId="33" xfId="0" applyFont="1" applyBorder="1" applyAlignment="1">
      <alignment vertical="top"/>
    </xf>
    <xf numFmtId="0" fontId="18" fillId="2" borderId="24" xfId="0" applyFont="1" applyFill="1" applyBorder="1" applyAlignment="1">
      <alignment horizontal="center"/>
    </xf>
    <xf numFmtId="49" fontId="18" fillId="2" borderId="24" xfId="0" applyNumberFormat="1" applyFont="1" applyFill="1" applyBorder="1" applyAlignment="1">
      <alignment horizontal="center" vertical="center"/>
    </xf>
    <xf numFmtId="49" fontId="18" fillId="3" borderId="1" xfId="0" applyNumberFormat="1" applyFont="1" applyFill="1" applyBorder="1" applyAlignment="1">
      <alignment horizontal="center" vertical="center"/>
    </xf>
    <xf numFmtId="0" fontId="18" fillId="3" borderId="0" xfId="0" applyFont="1" applyFill="1" applyAlignment="1">
      <alignment horizontal="center" vertical="center" wrapText="1"/>
    </xf>
    <xf numFmtId="0" fontId="57" fillId="0" borderId="0" xfId="2" applyAlignment="1" applyProtection="1"/>
    <xf numFmtId="0" fontId="58" fillId="0" borderId="0" xfId="0" applyFont="1" applyAlignment="1">
      <alignment horizontal="center"/>
    </xf>
    <xf numFmtId="0" fontId="18" fillId="3" borderId="0" xfId="0" applyFont="1" applyFill="1"/>
    <xf numFmtId="0" fontId="18" fillId="3" borderId="0" xfId="0" applyFont="1" applyFill="1" applyAlignment="1">
      <alignment horizontal="center"/>
    </xf>
    <xf numFmtId="49" fontId="6" fillId="0" borderId="26" xfId="0" applyNumberFormat="1" applyFont="1" applyBorder="1" applyAlignment="1">
      <alignment horizontal="left" vertical="center"/>
    </xf>
    <xf numFmtId="3" fontId="0" fillId="0" borderId="26" xfId="0" applyNumberFormat="1" applyBorder="1" applyAlignment="1">
      <alignment horizontal="right" vertical="center"/>
    </xf>
    <xf numFmtId="0" fontId="2" fillId="0" borderId="34" xfId="0" applyFont="1" applyBorder="1"/>
    <xf numFmtId="3" fontId="63" fillId="0" borderId="5" xfId="0" applyNumberFormat="1" applyFont="1" applyBorder="1"/>
    <xf numFmtId="49" fontId="63" fillId="0" borderId="5" xfId="0" applyNumberFormat="1" applyFont="1" applyBorder="1" applyAlignment="1">
      <alignment horizontal="left" vertical="top"/>
    </xf>
    <xf numFmtId="49" fontId="63" fillId="0" borderId="5" xfId="0" applyNumberFormat="1" applyFont="1" applyBorder="1" applyAlignment="1">
      <alignment horizontal="left" vertical="center"/>
    </xf>
    <xf numFmtId="0" fontId="62" fillId="0" borderId="29" xfId="0" applyFont="1" applyBorder="1"/>
    <xf numFmtId="49" fontId="59" fillId="0" borderId="0" xfId="0" applyNumberFormat="1" applyFont="1" applyAlignment="1">
      <alignment horizontal="center" vertical="center"/>
    </xf>
    <xf numFmtId="0" fontId="59" fillId="0" borderId="0" xfId="0" applyFont="1" applyAlignment="1">
      <alignment horizontal="center"/>
    </xf>
    <xf numFmtId="0" fontId="57" fillId="0" borderId="0" xfId="2" applyFill="1" applyAlignment="1" applyProtection="1">
      <alignment horizontal="center" vertical="center"/>
    </xf>
    <xf numFmtId="0" fontId="16" fillId="0" borderId="0" xfId="0" applyFont="1" applyFill="1" applyAlignment="1">
      <alignment horizontal="left" vertical="center"/>
    </xf>
    <xf numFmtId="0" fontId="65" fillId="0" borderId="11" xfId="0" applyFont="1" applyBorder="1" applyAlignment="1">
      <alignment horizontal="center" vertical="top"/>
    </xf>
    <xf numFmtId="49" fontId="6" fillId="0" borderId="20" xfId="1" applyNumberFormat="1" applyFont="1" applyBorder="1" applyAlignment="1" applyProtection="1">
      <alignment vertical="top" wrapText="1"/>
    </xf>
    <xf numFmtId="0" fontId="6" fillId="0" borderId="20" xfId="0" applyFont="1" applyBorder="1" applyAlignment="1">
      <alignment vertical="top"/>
    </xf>
    <xf numFmtId="0" fontId="66" fillId="0" borderId="11" xfId="0" applyFont="1" applyBorder="1" applyAlignment="1">
      <alignment horizontal="center" vertical="top"/>
    </xf>
    <xf numFmtId="0" fontId="9" fillId="8"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1" fontId="0" fillId="0" borderId="31" xfId="0" applyNumberFormat="1" applyBorder="1" applyAlignment="1">
      <alignment vertical="top" wrapText="1"/>
    </xf>
    <xf numFmtId="1" fontId="6" fillId="0" borderId="31" xfId="0" applyNumberFormat="1" applyFont="1" applyBorder="1" applyAlignment="1">
      <alignment vertical="top" wrapText="1"/>
    </xf>
    <xf numFmtId="1" fontId="0" fillId="0" borderId="35" xfId="0" applyNumberFormat="1" applyBorder="1" applyAlignment="1">
      <alignment vertical="top" wrapText="1"/>
    </xf>
    <xf numFmtId="14" fontId="0" fillId="0" borderId="0" xfId="0" applyNumberFormat="1"/>
    <xf numFmtId="14" fontId="53" fillId="0" borderId="0" xfId="0" applyNumberFormat="1" applyFont="1"/>
    <xf numFmtId="0" fontId="9" fillId="8" borderId="36" xfId="0" applyFont="1" applyFill="1" applyBorder="1" applyAlignment="1">
      <alignment horizontal="center" vertical="center" wrapText="1"/>
    </xf>
    <xf numFmtId="49" fontId="2" fillId="0" borderId="22" xfId="0" applyNumberFormat="1" applyFont="1" applyBorder="1" applyAlignment="1">
      <alignment vertical="top" wrapText="1"/>
    </xf>
    <xf numFmtId="0" fontId="2" fillId="0" borderId="37" xfId="0" applyFont="1" applyBorder="1" applyAlignment="1">
      <alignment vertical="top" wrapText="1"/>
    </xf>
    <xf numFmtId="49" fontId="6" fillId="0" borderId="38" xfId="0" applyNumberFormat="1" applyFont="1" applyBorder="1" applyAlignment="1">
      <alignment vertical="top" wrapText="1"/>
    </xf>
    <xf numFmtId="0" fontId="0" fillId="0" borderId="38" xfId="0" applyBorder="1" applyAlignment="1">
      <alignment vertical="top" wrapText="1"/>
    </xf>
    <xf numFmtId="3" fontId="0" fillId="0" borderId="38" xfId="0" applyNumberFormat="1" applyBorder="1" applyAlignment="1">
      <alignment vertical="top" wrapText="1"/>
    </xf>
    <xf numFmtId="49" fontId="63" fillId="0" borderId="5" xfId="0" applyNumberFormat="1" applyFont="1" applyBorder="1" applyAlignment="1">
      <alignment vertical="top" wrapText="1"/>
    </xf>
    <xf numFmtId="0" fontId="2" fillId="0" borderId="0" xfId="0" applyFont="1" applyAlignment="1">
      <alignment horizontal="center" vertical="center" wrapText="1"/>
    </xf>
    <xf numFmtId="1" fontId="29" fillId="0" borderId="0" xfId="0" applyNumberFormat="1" applyFont="1" applyAlignment="1">
      <alignment horizontal="center"/>
    </xf>
    <xf numFmtId="0" fontId="67" fillId="0" borderId="0" xfId="0" applyFont="1" applyAlignment="1">
      <alignment horizontal="center"/>
    </xf>
    <xf numFmtId="49" fontId="68" fillId="0" borderId="5" xfId="0" applyNumberFormat="1" applyFont="1" applyBorder="1" applyAlignment="1">
      <alignment vertical="top" wrapText="1"/>
    </xf>
    <xf numFmtId="0" fontId="6" fillId="0" borderId="0" xfId="0" applyFont="1" applyAlignment="1">
      <alignment horizontal="left"/>
    </xf>
    <xf numFmtId="49" fontId="6" fillId="0" borderId="7" xfId="0" applyNumberFormat="1" applyFont="1" applyBorder="1" applyAlignment="1">
      <alignment vertical="top" wrapText="1"/>
    </xf>
    <xf numFmtId="49" fontId="62" fillId="0" borderId="8" xfId="0" applyNumberFormat="1" applyFont="1" applyBorder="1" applyAlignment="1">
      <alignment vertical="top" wrapText="1"/>
    </xf>
    <xf numFmtId="3" fontId="63" fillId="0" borderId="5" xfId="0" applyNumberFormat="1" applyFont="1" applyBorder="1" applyAlignment="1">
      <alignment horizontal="right" vertical="top" wrapText="1"/>
    </xf>
    <xf numFmtId="0" fontId="69" fillId="0" borderId="0" xfId="0" applyFont="1" applyAlignment="1">
      <alignment horizontal="center"/>
    </xf>
    <xf numFmtId="49" fontId="69" fillId="0" borderId="0" xfId="0" applyNumberFormat="1" applyFont="1" applyAlignment="1">
      <alignment horizontal="center" vertical="top" wrapText="1"/>
    </xf>
    <xf numFmtId="0" fontId="69" fillId="0" borderId="11" xfId="0" applyFont="1" applyBorder="1" applyAlignment="1">
      <alignment horizontal="center" vertical="top"/>
    </xf>
    <xf numFmtId="0" fontId="70" fillId="0" borderId="0" xfId="0" applyFont="1" applyAlignment="1">
      <alignment horizontal="center"/>
    </xf>
    <xf numFmtId="49" fontId="70" fillId="0" borderId="0" xfId="0" applyNumberFormat="1" applyFont="1" applyAlignment="1">
      <alignment horizontal="center" vertical="top"/>
    </xf>
    <xf numFmtId="0" fontId="6" fillId="0" borderId="7" xfId="0" applyFont="1" applyBorder="1" applyAlignment="1">
      <alignment vertical="top" wrapText="1"/>
    </xf>
    <xf numFmtId="0" fontId="71" fillId="0" borderId="8" xfId="0" applyFont="1" applyBorder="1" applyAlignment="1">
      <alignment vertical="top" wrapText="1"/>
    </xf>
    <xf numFmtId="49" fontId="72" fillId="0" borderId="5" xfId="0" applyNumberFormat="1" applyFont="1" applyBorder="1" applyAlignment="1">
      <alignment vertical="top" wrapText="1"/>
    </xf>
    <xf numFmtId="0" fontId="72" fillId="0" borderId="5" xfId="0" applyFont="1" applyBorder="1" applyAlignment="1">
      <alignment vertical="top" wrapText="1"/>
    </xf>
    <xf numFmtId="3" fontId="72" fillId="0" borderId="5" xfId="0" applyNumberFormat="1" applyFont="1" applyBorder="1" applyAlignment="1">
      <alignment vertical="top" wrapText="1"/>
    </xf>
    <xf numFmtId="0" fontId="6" fillId="0" borderId="10" xfId="0" applyFont="1" applyBorder="1" applyAlignment="1">
      <alignment vertical="top" wrapText="1"/>
    </xf>
    <xf numFmtId="3" fontId="6" fillId="0" borderId="10" xfId="0" applyNumberFormat="1" applyFont="1" applyBorder="1" applyAlignment="1">
      <alignment vertical="top" wrapText="1"/>
    </xf>
    <xf numFmtId="0" fontId="3" fillId="0" borderId="22" xfId="1" applyBorder="1" applyAlignment="1" applyProtection="1"/>
    <xf numFmtId="164" fontId="0" fillId="0" borderId="23" xfId="0" applyNumberFormat="1" applyBorder="1" applyAlignment="1">
      <alignment horizontal="right" vertical="top"/>
    </xf>
    <xf numFmtId="1" fontId="0" fillId="0" borderId="23" xfId="0" applyNumberFormat="1" applyBorder="1" applyAlignment="1">
      <alignment vertical="top"/>
    </xf>
    <xf numFmtId="1" fontId="0" fillId="0" borderId="23" xfId="0" applyNumberFormat="1" applyBorder="1" applyAlignment="1">
      <alignment horizontal="center" vertical="center"/>
    </xf>
    <xf numFmtId="1" fontId="0" fillId="0" borderId="23" xfId="0" applyNumberFormat="1" applyBorder="1" applyAlignment="1">
      <alignment horizontal="center" vertical="top"/>
    </xf>
    <xf numFmtId="1" fontId="0" fillId="0" borderId="39" xfId="0" applyNumberFormat="1" applyBorder="1" applyAlignment="1">
      <alignment vertical="top" wrapText="1"/>
    </xf>
    <xf numFmtId="0" fontId="39" fillId="0" borderId="40" xfId="0" applyFont="1" applyBorder="1" applyAlignment="1">
      <alignment horizontal="center" vertical="top"/>
    </xf>
    <xf numFmtId="1" fontId="6" fillId="0" borderId="23" xfId="3" applyNumberFormat="1" applyBorder="1" applyAlignment="1">
      <alignment vertical="top"/>
    </xf>
    <xf numFmtId="1" fontId="6" fillId="0" borderId="23" xfId="3" applyNumberFormat="1" applyBorder="1" applyAlignment="1">
      <alignment horizontal="center" vertical="center"/>
    </xf>
    <xf numFmtId="1" fontId="6" fillId="0" borderId="23" xfId="3" applyNumberFormat="1" applyBorder="1" applyAlignment="1">
      <alignment horizontal="center" vertical="top"/>
    </xf>
    <xf numFmtId="0" fontId="6" fillId="0" borderId="23" xfId="3" applyBorder="1" applyAlignment="1">
      <alignment vertical="top" wrapText="1"/>
    </xf>
    <xf numFmtId="1" fontId="6" fillId="0" borderId="39" xfId="3" applyNumberFormat="1" applyBorder="1" applyAlignment="1">
      <alignment vertical="top" wrapText="1"/>
    </xf>
    <xf numFmtId="14" fontId="6" fillId="0" borderId="0" xfId="3" applyNumberFormat="1"/>
    <xf numFmtId="0" fontId="70" fillId="0" borderId="40" xfId="3" applyFont="1" applyBorder="1" applyAlignment="1">
      <alignment horizontal="center" vertical="top"/>
    </xf>
    <xf numFmtId="49" fontId="67" fillId="0" borderId="0" xfId="0" applyNumberFormat="1" applyFont="1" applyAlignment="1">
      <alignment horizontal="center" vertical="center"/>
    </xf>
    <xf numFmtId="49" fontId="6" fillId="0" borderId="5" xfId="0" applyNumberFormat="1" applyFont="1" applyFill="1" applyBorder="1" applyAlignment="1">
      <alignment vertical="top"/>
    </xf>
    <xf numFmtId="0" fontId="6" fillId="0" borderId="31" xfId="0" applyFont="1" applyFill="1" applyBorder="1" applyAlignment="1">
      <alignment vertical="top"/>
    </xf>
    <xf numFmtId="49" fontId="6" fillId="0" borderId="41" xfId="0" applyNumberFormat="1" applyFont="1" applyFill="1" applyBorder="1" applyAlignment="1">
      <alignment vertical="top"/>
    </xf>
    <xf numFmtId="0" fontId="6" fillId="0" borderId="41" xfId="0" applyFont="1" applyFill="1" applyBorder="1" applyAlignment="1">
      <alignment vertical="top"/>
    </xf>
    <xf numFmtId="0" fontId="6" fillId="0" borderId="17" xfId="0" applyFont="1" applyFill="1" applyBorder="1" applyAlignment="1">
      <alignment vertical="top"/>
    </xf>
    <xf numFmtId="0" fontId="62" fillId="0" borderId="8" xfId="0" applyFont="1" applyFill="1" applyBorder="1" applyAlignment="1">
      <alignment vertical="top"/>
    </xf>
    <xf numFmtId="0" fontId="63" fillId="0" borderId="31" xfId="0" applyFont="1" applyFill="1" applyBorder="1" applyAlignment="1">
      <alignment vertical="top"/>
    </xf>
    <xf numFmtId="49" fontId="63" fillId="0" borderId="41" xfId="0" applyNumberFormat="1" applyFont="1" applyFill="1" applyBorder="1" applyAlignment="1">
      <alignment vertical="top"/>
    </xf>
    <xf numFmtId="0" fontId="63" fillId="0" borderId="41" xfId="0" applyFont="1" applyFill="1" applyBorder="1" applyAlignment="1">
      <alignment vertical="top"/>
    </xf>
    <xf numFmtId="0" fontId="63" fillId="0" borderId="17" xfId="0" applyFont="1" applyFill="1" applyBorder="1" applyAlignment="1">
      <alignment vertical="top"/>
    </xf>
    <xf numFmtId="0" fontId="6" fillId="0" borderId="10" xfId="0" applyFont="1" applyFill="1" applyBorder="1" applyAlignment="1">
      <alignment vertical="top"/>
    </xf>
    <xf numFmtId="49" fontId="6" fillId="0" borderId="10" xfId="0" applyNumberFormat="1" applyFont="1" applyFill="1" applyBorder="1" applyAlignment="1">
      <alignment vertical="top"/>
    </xf>
    <xf numFmtId="3" fontId="0" fillId="0" borderId="41" xfId="0" applyNumberFormat="1" applyFill="1" applyBorder="1" applyAlignment="1">
      <alignment vertical="top"/>
    </xf>
    <xf numFmtId="3" fontId="6" fillId="0" borderId="41" xfId="0" applyNumberFormat="1" applyFont="1" applyFill="1" applyBorder="1" applyAlignment="1">
      <alignment vertical="top"/>
    </xf>
    <xf numFmtId="3" fontId="63" fillId="0" borderId="41" xfId="0" applyNumberFormat="1" applyFont="1" applyFill="1" applyBorder="1" applyAlignment="1">
      <alignment vertical="top"/>
    </xf>
    <xf numFmtId="0" fontId="69" fillId="0" borderId="11" xfId="0" applyFont="1" applyBorder="1" applyAlignment="1">
      <alignment horizontal="center" vertical="center"/>
    </xf>
    <xf numFmtId="14" fontId="0" fillId="0" borderId="0" xfId="0" applyNumberFormat="1" applyAlignment="1">
      <alignment vertical="center"/>
    </xf>
    <xf numFmtId="1" fontId="0" fillId="0" borderId="31" xfId="0" applyNumberFormat="1" applyBorder="1" applyAlignment="1">
      <alignment vertical="center" wrapText="1"/>
    </xf>
    <xf numFmtId="14" fontId="0" fillId="0" borderId="0" xfId="0" applyNumberFormat="1" applyAlignment="1">
      <alignment horizontal="right"/>
    </xf>
    <xf numFmtId="0" fontId="62" fillId="0" borderId="8" xfId="0" applyFont="1" applyBorder="1" applyAlignment="1">
      <alignment vertical="top"/>
    </xf>
    <xf numFmtId="0" fontId="63" fillId="0" borderId="5" xfId="0" applyFont="1" applyBorder="1" applyAlignment="1">
      <alignment vertical="top"/>
    </xf>
    <xf numFmtId="49" fontId="63" fillId="0" borderId="5" xfId="0" applyNumberFormat="1" applyFont="1" applyBorder="1" applyAlignment="1">
      <alignment vertical="top"/>
    </xf>
    <xf numFmtId="3" fontId="63" fillId="0" borderId="5" xfId="0" applyNumberFormat="1" applyFont="1" applyBorder="1" applyAlignment="1">
      <alignment vertical="top"/>
    </xf>
    <xf numFmtId="3" fontId="6" fillId="0" borderId="5" xfId="0" applyNumberFormat="1" applyFont="1" applyBorder="1" applyAlignment="1">
      <alignment vertical="top"/>
    </xf>
    <xf numFmtId="3" fontId="6" fillId="0" borderId="5" xfId="0" applyNumberFormat="1" applyFont="1" applyFill="1" applyBorder="1" applyAlignment="1">
      <alignment vertical="top"/>
    </xf>
    <xf numFmtId="167" fontId="2" fillId="0" borderId="0" xfId="0" applyNumberFormat="1" applyFont="1" applyAlignment="1">
      <alignment horizontal="center" vertical="top"/>
    </xf>
    <xf numFmtId="164" fontId="6" fillId="0" borderId="23" xfId="3" applyNumberFormat="1" applyBorder="1" applyAlignment="1">
      <alignment horizontal="right" vertical="top"/>
    </xf>
    <xf numFmtId="0" fontId="62" fillId="0" borderId="8" xfId="0" applyFont="1" applyBorder="1" applyAlignment="1">
      <alignment vertical="top" wrapText="1"/>
    </xf>
    <xf numFmtId="0" fontId="63" fillId="0" borderId="5" xfId="0" applyFont="1" applyBorder="1" applyAlignment="1">
      <alignment vertical="top" wrapText="1"/>
    </xf>
    <xf numFmtId="3" fontId="63" fillId="0" borderId="5" xfId="0" applyNumberFormat="1" applyFont="1" applyBorder="1" applyAlignment="1">
      <alignment vertical="top" wrapText="1"/>
    </xf>
    <xf numFmtId="0" fontId="6" fillId="0" borderId="10" xfId="0" applyFont="1" applyBorder="1" applyAlignment="1">
      <alignment vertical="top"/>
    </xf>
    <xf numFmtId="0" fontId="2" fillId="0" borderId="29" xfId="0" applyFont="1" applyFill="1" applyBorder="1" applyAlignment="1">
      <alignment vertical="top"/>
    </xf>
    <xf numFmtId="49" fontId="6" fillId="0" borderId="23" xfId="0" applyNumberFormat="1" applyFont="1" applyBorder="1" applyAlignment="1">
      <alignment vertical="top" wrapText="1"/>
    </xf>
    <xf numFmtId="0" fontId="6" fillId="0" borderId="23" xfId="0" applyFont="1" applyBorder="1" applyAlignment="1">
      <alignment vertical="top" wrapText="1"/>
    </xf>
    <xf numFmtId="0" fontId="2" fillId="0" borderId="25" xfId="0" applyFont="1" applyBorder="1" applyAlignment="1">
      <alignment vertical="top" wrapText="1"/>
    </xf>
    <xf numFmtId="49" fontId="6" fillId="0" borderId="26" xfId="0" applyNumberFormat="1" applyFont="1" applyBorder="1" applyAlignment="1">
      <alignment vertical="top" wrapText="1"/>
    </xf>
    <xf numFmtId="0" fontId="6" fillId="0" borderId="26" xfId="0" applyFont="1" applyBorder="1" applyAlignment="1">
      <alignment vertical="top" wrapText="1"/>
    </xf>
    <xf numFmtId="3" fontId="0" fillId="0" borderId="26" xfId="0" applyNumberFormat="1" applyBorder="1" applyAlignment="1">
      <alignment vertical="top" wrapText="1"/>
    </xf>
    <xf numFmtId="49" fontId="6" fillId="0" borderId="5" xfId="0" applyNumberFormat="1" applyFont="1" applyBorder="1" applyAlignment="1">
      <alignment horizontal="right" vertical="center"/>
    </xf>
    <xf numFmtId="49" fontId="6" fillId="0" borderId="5" xfId="0" applyNumberFormat="1" applyFont="1" applyBorder="1" applyAlignment="1">
      <alignment horizontal="right" vertical="top"/>
    </xf>
    <xf numFmtId="0" fontId="63" fillId="0" borderId="5" xfId="0" applyFont="1" applyBorder="1" applyAlignment="1">
      <alignment vertical="top" wrapText="1"/>
    </xf>
    <xf numFmtId="49" fontId="6" fillId="0" borderId="7" xfId="0" applyNumberFormat="1" applyFont="1" applyBorder="1" applyAlignment="1">
      <alignment vertical="top"/>
    </xf>
    <xf numFmtId="0" fontId="6" fillId="0" borderId="7" xfId="0" applyFont="1" applyBorder="1" applyAlignment="1">
      <alignment vertical="top"/>
    </xf>
    <xf numFmtId="49" fontId="6" fillId="0" borderId="10" xfId="0" applyNumberFormat="1" applyFont="1" applyBorder="1" applyAlignment="1">
      <alignment vertical="top"/>
    </xf>
    <xf numFmtId="0" fontId="73" fillId="0" borderId="0" xfId="0" applyFont="1" applyAlignment="1">
      <alignment horizontal="center"/>
    </xf>
    <xf numFmtId="49" fontId="73" fillId="0" borderId="0" xfId="0" applyNumberFormat="1" applyFont="1" applyAlignment="1">
      <alignment horizontal="center" vertical="center"/>
    </xf>
    <xf numFmtId="49" fontId="62" fillId="0" borderId="8" xfId="0" applyNumberFormat="1" applyFont="1" applyFill="1" applyBorder="1" applyAlignment="1">
      <alignment vertical="top" wrapText="1"/>
    </xf>
    <xf numFmtId="49" fontId="63" fillId="0" borderId="5" xfId="0" applyNumberFormat="1" applyFont="1" applyBorder="1" applyAlignment="1">
      <alignment vertical="top" wrapText="1"/>
    </xf>
    <xf numFmtId="49" fontId="62" fillId="0" borderId="22" xfId="0" applyNumberFormat="1" applyFont="1" applyFill="1" applyBorder="1" applyAlignment="1">
      <alignment vertical="top" wrapText="1"/>
    </xf>
    <xf numFmtId="49" fontId="63" fillId="0" borderId="23" xfId="0" applyNumberFormat="1" applyFont="1" applyBorder="1" applyAlignment="1">
      <alignment vertical="top" wrapText="1"/>
    </xf>
    <xf numFmtId="3" fontId="63" fillId="0" borderId="23" xfId="0" applyNumberFormat="1" applyFont="1" applyBorder="1" applyAlignment="1">
      <alignment vertical="top" wrapText="1"/>
    </xf>
    <xf numFmtId="0" fontId="2" fillId="0" borderId="0" xfId="0" applyFont="1" applyAlignment="1">
      <alignment horizontal="left" vertical="top"/>
    </xf>
    <xf numFmtId="49" fontId="4" fillId="0" borderId="0" xfId="0" applyNumberFormat="1" applyFont="1" applyFill="1" applyAlignment="1">
      <alignment horizontal="left" vertical="top"/>
    </xf>
    <xf numFmtId="0" fontId="6" fillId="0" borderId="11" xfId="0" applyFont="1" applyBorder="1" applyAlignment="1">
      <alignment vertical="top" wrapText="1"/>
    </xf>
    <xf numFmtId="49" fontId="74" fillId="0" borderId="8" xfId="0" applyNumberFormat="1" applyFont="1" applyBorder="1" applyAlignment="1">
      <alignment vertical="top" wrapText="1"/>
    </xf>
    <xf numFmtId="3" fontId="0" fillId="0" borderId="23" xfId="0" applyNumberFormat="1" applyBorder="1" applyAlignment="1">
      <alignment vertical="top"/>
    </xf>
    <xf numFmtId="49" fontId="6" fillId="0" borderId="23" xfId="0" applyNumberFormat="1" applyFont="1" applyBorder="1" applyAlignment="1">
      <alignment vertical="top"/>
    </xf>
    <xf numFmtId="0" fontId="6" fillId="0" borderId="23" xfId="0" applyFont="1" applyBorder="1" applyAlignment="1">
      <alignment vertical="top"/>
    </xf>
    <xf numFmtId="0" fontId="75" fillId="0" borderId="11" xfId="0" applyFont="1" applyBorder="1" applyAlignment="1">
      <alignment horizontal="center" vertical="top"/>
    </xf>
    <xf numFmtId="0" fontId="0" fillId="0" borderId="5" xfId="0" applyNumberFormat="1" applyBorder="1" applyAlignment="1">
      <alignment horizontal="right" vertical="top"/>
    </xf>
    <xf numFmtId="0" fontId="6" fillId="0" borderId="5" xfId="0" applyNumberFormat="1" applyFont="1" applyBorder="1" applyAlignment="1">
      <alignment horizontal="center" vertical="top"/>
    </xf>
    <xf numFmtId="0" fontId="73" fillId="0" borderId="11" xfId="0" applyNumberFormat="1" applyFont="1" applyBorder="1" applyAlignment="1">
      <alignment horizontal="center" vertical="top"/>
    </xf>
    <xf numFmtId="0" fontId="2" fillId="0" borderId="67" xfId="0" applyFont="1" applyBorder="1" applyAlignment="1">
      <alignment vertical="top" wrapText="1"/>
    </xf>
    <xf numFmtId="3" fontId="0" fillId="0" borderId="68" xfId="0" applyNumberFormat="1" applyBorder="1" applyAlignment="1">
      <alignment vertical="top" wrapText="1"/>
    </xf>
    <xf numFmtId="0" fontId="2" fillId="0" borderId="70" xfId="0" applyFont="1" applyBorder="1" applyAlignment="1">
      <alignment vertical="top" wrapText="1"/>
    </xf>
    <xf numFmtId="3" fontId="0" fillId="0" borderId="71" xfId="0" applyNumberFormat="1" applyBorder="1" applyAlignment="1">
      <alignment vertical="top" wrapText="1"/>
    </xf>
    <xf numFmtId="0" fontId="6" fillId="0" borderId="68" xfId="0" applyFont="1" applyBorder="1" applyAlignment="1">
      <alignment vertical="top" wrapText="1"/>
    </xf>
    <xf numFmtId="49" fontId="6" fillId="0" borderId="68" xfId="0" applyNumberFormat="1" applyFont="1" applyBorder="1" applyAlignment="1">
      <alignment vertical="top" wrapText="1"/>
    </xf>
    <xf numFmtId="0" fontId="6" fillId="0" borderId="71" xfId="0" applyFont="1" applyBorder="1" applyAlignment="1">
      <alignment vertical="top" wrapText="1"/>
    </xf>
    <xf numFmtId="49" fontId="6" fillId="0" borderId="71" xfId="0" applyNumberFormat="1" applyFont="1" applyBorder="1" applyAlignment="1">
      <alignment vertical="top" wrapText="1"/>
    </xf>
    <xf numFmtId="0" fontId="62" fillId="0" borderId="70" xfId="0" applyFont="1" applyBorder="1" applyAlignment="1">
      <alignment vertical="top" wrapText="1"/>
    </xf>
    <xf numFmtId="0" fontId="63" fillId="0" borderId="71" xfId="0" applyFont="1" applyBorder="1" applyAlignment="1">
      <alignment vertical="top" wrapText="1"/>
    </xf>
    <xf numFmtId="49" fontId="63" fillId="0" borderId="71" xfId="0" applyNumberFormat="1" applyFont="1" applyBorder="1" applyAlignment="1">
      <alignment vertical="top" wrapText="1"/>
    </xf>
    <xf numFmtId="3" fontId="63" fillId="0" borderId="71" xfId="0" applyNumberFormat="1" applyFont="1" applyBorder="1" applyAlignment="1">
      <alignment vertical="top" wrapText="1"/>
    </xf>
    <xf numFmtId="0" fontId="6" fillId="0" borderId="5" xfId="0" applyFont="1" applyBorder="1" applyAlignment="1">
      <alignment vertical="top" wrapText="1"/>
    </xf>
    <xf numFmtId="0" fontId="0" fillId="0" borderId="5" xfId="0" applyBorder="1"/>
    <xf numFmtId="0" fontId="0" fillId="0" borderId="0" xfId="0"/>
    <xf numFmtId="49" fontId="6" fillId="0" borderId="5" xfId="0" applyNumberFormat="1" applyFont="1" applyBorder="1" applyAlignment="1">
      <alignment vertical="top" wrapText="1"/>
    </xf>
    <xf numFmtId="49" fontId="63" fillId="0" borderId="5" xfId="0" applyNumberFormat="1" applyFont="1" applyBorder="1" applyAlignment="1">
      <alignment vertical="top" wrapText="1"/>
    </xf>
    <xf numFmtId="0" fontId="63" fillId="0" borderId="5" xfId="0" applyFont="1" applyBorder="1" applyAlignment="1">
      <alignment vertical="top" wrapText="1"/>
    </xf>
    <xf numFmtId="0" fontId="6" fillId="0" borderId="5" xfId="0" applyFont="1" applyBorder="1" applyAlignment="1">
      <alignment vertical="top"/>
    </xf>
    <xf numFmtId="0" fontId="0" fillId="0" borderId="0" xfId="0"/>
    <xf numFmtId="0" fontId="4" fillId="0" borderId="0" xfId="0" applyFont="1" applyFill="1"/>
    <xf numFmtId="0" fontId="6" fillId="0" borderId="5" xfId="0" applyFont="1" applyBorder="1"/>
    <xf numFmtId="49" fontId="63" fillId="0" borderId="5" xfId="0" applyNumberFormat="1" applyFont="1" applyBorder="1" applyAlignment="1">
      <alignment vertical="top" wrapText="1"/>
    </xf>
    <xf numFmtId="0" fontId="63" fillId="0" borderId="5" xfId="0" applyFont="1" applyBorder="1" applyAlignment="1">
      <alignment vertical="top" wrapText="1"/>
    </xf>
    <xf numFmtId="0" fontId="0" fillId="0" borderId="8" xfId="0" applyBorder="1"/>
    <xf numFmtId="0" fontId="62" fillId="0" borderId="9" xfId="0" applyFont="1" applyBorder="1" applyAlignment="1">
      <alignment vertical="top" wrapText="1"/>
    </xf>
    <xf numFmtId="0" fontId="63" fillId="0" borderId="10" xfId="0" applyFont="1" applyBorder="1" applyAlignment="1">
      <alignment vertical="top" wrapText="1"/>
    </xf>
    <xf numFmtId="49" fontId="63" fillId="0" borderId="10" xfId="0" applyNumberFormat="1" applyFont="1" applyBorder="1" applyAlignment="1">
      <alignment vertical="top" wrapText="1"/>
    </xf>
    <xf numFmtId="3" fontId="63" fillId="0" borderId="10" xfId="0" applyNumberFormat="1" applyFont="1" applyBorder="1" applyAlignment="1">
      <alignment vertical="top" wrapText="1"/>
    </xf>
    <xf numFmtId="0" fontId="6" fillId="0" borderId="5" xfId="0" applyFont="1" applyBorder="1" applyAlignment="1">
      <alignment vertical="top" wrapText="1"/>
    </xf>
    <xf numFmtId="49" fontId="0" fillId="0" borderId="5" xfId="0" applyNumberFormat="1" applyBorder="1" applyAlignment="1">
      <alignment vertical="top" wrapText="1"/>
    </xf>
    <xf numFmtId="0" fontId="0" fillId="0" borderId="0" xfId="0"/>
    <xf numFmtId="0" fontId="6" fillId="0" borderId="5" xfId="0" applyFont="1" applyBorder="1"/>
    <xf numFmtId="3" fontId="6" fillId="0" borderId="71" xfId="0" applyNumberFormat="1" applyFont="1" applyBorder="1" applyAlignment="1">
      <alignment vertical="top" wrapText="1"/>
    </xf>
    <xf numFmtId="0" fontId="6" fillId="0" borderId="71" xfId="0" applyFont="1" applyBorder="1" applyAlignment="1">
      <alignment horizontal="right" vertical="top" wrapText="1"/>
    </xf>
    <xf numFmtId="49" fontId="6" fillId="0" borderId="71" xfId="0" applyNumberFormat="1" applyFont="1" applyBorder="1" applyAlignment="1">
      <alignment horizontal="right" vertical="top" wrapText="1"/>
    </xf>
    <xf numFmtId="0" fontId="6" fillId="0" borderId="5" xfId="0" applyFont="1" applyBorder="1" applyAlignment="1">
      <alignment horizontal="center" vertical="top"/>
    </xf>
    <xf numFmtId="0" fontId="6" fillId="0" borderId="5" xfId="0" applyFont="1" applyBorder="1" applyAlignment="1">
      <alignment horizontal="right" vertical="top"/>
    </xf>
    <xf numFmtId="49" fontId="6" fillId="0" borderId="5" xfId="0" applyNumberFormat="1" applyFont="1" applyBorder="1"/>
    <xf numFmtId="0" fontId="6" fillId="0" borderId="5" xfId="0" applyFont="1" applyBorder="1" applyAlignment="1">
      <alignment vertical="top" wrapText="1"/>
    </xf>
    <xf numFmtId="0" fontId="6" fillId="0" borderId="5" xfId="0" applyFont="1" applyBorder="1" applyAlignment="1">
      <alignment vertical="top"/>
    </xf>
    <xf numFmtId="0" fontId="0" fillId="0" borderId="0" xfId="0"/>
    <xf numFmtId="49" fontId="6" fillId="0" borderId="5" xfId="0" applyNumberFormat="1" applyFont="1" applyBorder="1" applyAlignment="1">
      <alignment vertical="top" wrapText="1"/>
    </xf>
    <xf numFmtId="49" fontId="63" fillId="0" borderId="5" xfId="0" applyNumberFormat="1" applyFont="1" applyBorder="1" applyAlignment="1">
      <alignment vertical="top" wrapText="1"/>
    </xf>
    <xf numFmtId="0" fontId="63" fillId="0" borderId="5" xfId="0" applyFont="1" applyBorder="1" applyAlignment="1">
      <alignment vertical="top" wrapText="1"/>
    </xf>
    <xf numFmtId="0" fontId="6" fillId="0" borderId="5" xfId="0" applyFont="1" applyBorder="1" applyAlignment="1">
      <alignment vertical="top" wrapText="1"/>
    </xf>
    <xf numFmtId="0" fontId="6" fillId="0" borderId="5" xfId="0" applyFont="1" applyBorder="1" applyAlignment="1">
      <alignment vertical="top"/>
    </xf>
    <xf numFmtId="0" fontId="0" fillId="0" borderId="0" xfId="0"/>
    <xf numFmtId="49" fontId="6" fillId="0" borderId="5" xfId="0" applyNumberFormat="1" applyFont="1" applyBorder="1" applyAlignment="1">
      <alignment vertical="top" wrapText="1"/>
    </xf>
    <xf numFmtId="49" fontId="63" fillId="0" borderId="5" xfId="0" applyNumberFormat="1" applyFont="1" applyBorder="1" applyAlignment="1">
      <alignment vertical="top" wrapText="1"/>
    </xf>
    <xf numFmtId="0" fontId="63" fillId="0" borderId="5" xfId="0" applyFont="1" applyBorder="1" applyAlignment="1">
      <alignment vertical="top" wrapText="1"/>
    </xf>
    <xf numFmtId="0" fontId="0" fillId="0" borderId="0" xfId="0"/>
    <xf numFmtId="49" fontId="6" fillId="0" borderId="5" xfId="0" applyNumberFormat="1" applyFont="1" applyBorder="1" applyAlignment="1">
      <alignment vertical="top" wrapText="1"/>
    </xf>
    <xf numFmtId="49" fontId="63" fillId="0" borderId="5" xfId="0" applyNumberFormat="1" applyFont="1" applyBorder="1" applyAlignment="1">
      <alignment vertical="top" wrapText="1"/>
    </xf>
    <xf numFmtId="3" fontId="6" fillId="0" borderId="23" xfId="0" applyNumberFormat="1" applyFont="1" applyBorder="1" applyAlignment="1">
      <alignment vertical="top" wrapText="1"/>
    </xf>
    <xf numFmtId="49" fontId="62" fillId="0" borderId="22" xfId="0" applyNumberFormat="1" applyFont="1" applyBorder="1" applyAlignment="1">
      <alignment vertical="top" wrapText="1"/>
    </xf>
    <xf numFmtId="0" fontId="63" fillId="0" borderId="23" xfId="0" applyFont="1" applyBorder="1" applyAlignment="1">
      <alignment vertical="top" wrapText="1"/>
    </xf>
    <xf numFmtId="0" fontId="6" fillId="0" borderId="5" xfId="0" applyFont="1" applyBorder="1" applyAlignment="1">
      <alignment vertical="top"/>
    </xf>
    <xf numFmtId="0" fontId="6" fillId="0" borderId="10" xfId="0" applyFont="1" applyBorder="1" applyAlignment="1">
      <alignment vertical="top"/>
    </xf>
    <xf numFmtId="0" fontId="0" fillId="0" borderId="0" xfId="0"/>
    <xf numFmtId="0" fontId="6" fillId="0" borderId="0" xfId="0" applyFont="1"/>
    <xf numFmtId="49" fontId="6" fillId="0" borderId="10" xfId="0" applyNumberFormat="1" applyFont="1" applyFill="1" applyBorder="1" applyAlignment="1">
      <alignment vertical="top" wrapText="1"/>
    </xf>
    <xf numFmtId="0" fontId="2" fillId="0" borderId="22" xfId="0" applyFont="1" applyBorder="1" applyAlignment="1">
      <alignment horizontal="left" vertical="top"/>
    </xf>
    <xf numFmtId="0" fontId="6" fillId="0" borderId="23" xfId="0" applyFont="1" applyBorder="1" applyAlignment="1">
      <alignment horizontal="left" vertical="top"/>
    </xf>
    <xf numFmtId="49" fontId="6" fillId="0" borderId="23" xfId="0" applyNumberFormat="1" applyFont="1" applyBorder="1" applyAlignment="1">
      <alignment horizontal="left" vertical="top"/>
    </xf>
    <xf numFmtId="3" fontId="0" fillId="0" borderId="23" xfId="0" applyNumberFormat="1" applyBorder="1" applyAlignment="1">
      <alignment horizontal="right" vertical="top"/>
    </xf>
    <xf numFmtId="0" fontId="4" fillId="3" borderId="0" xfId="0" applyFont="1" applyFill="1" applyAlignment="1">
      <alignment horizontal="center" vertical="center"/>
    </xf>
    <xf numFmtId="13" fontId="6" fillId="0" borderId="5" xfId="0" applyNumberFormat="1" applyFont="1" applyBorder="1" applyAlignment="1">
      <alignment vertical="top"/>
    </xf>
    <xf numFmtId="0" fontId="2" fillId="0" borderId="73" xfId="0" applyFont="1" applyBorder="1" applyAlignment="1">
      <alignment vertical="top" wrapText="1"/>
    </xf>
    <xf numFmtId="0" fontId="6" fillId="0" borderId="74" xfId="0" applyFont="1" applyBorder="1" applyAlignment="1">
      <alignment vertical="top" wrapText="1"/>
    </xf>
    <xf numFmtId="49" fontId="6" fillId="0" borderId="74" xfId="0" applyNumberFormat="1" applyFont="1" applyBorder="1" applyAlignment="1">
      <alignment vertical="top" wrapText="1"/>
    </xf>
    <xf numFmtId="3" fontId="0" fillId="0" borderId="74" xfId="0" applyNumberFormat="1" applyBorder="1" applyAlignment="1">
      <alignment vertical="top" wrapText="1"/>
    </xf>
    <xf numFmtId="0" fontId="2" fillId="0" borderId="76" xfId="0" applyFont="1" applyBorder="1" applyAlignment="1">
      <alignment vertical="top" wrapText="1"/>
    </xf>
    <xf numFmtId="0" fontId="6" fillId="0" borderId="77" xfId="0" applyFont="1" applyBorder="1" applyAlignment="1">
      <alignment vertical="top" wrapText="1"/>
    </xf>
    <xf numFmtId="49" fontId="6" fillId="0" borderId="77" xfId="0" applyNumberFormat="1" applyFont="1" applyBorder="1" applyAlignment="1">
      <alignment vertical="top" wrapText="1"/>
    </xf>
    <xf numFmtId="3" fontId="0" fillId="0" borderId="77" xfId="0" applyNumberFormat="1" applyBorder="1" applyAlignment="1">
      <alignment vertical="top" wrapText="1"/>
    </xf>
    <xf numFmtId="0" fontId="62" fillId="0" borderId="76" xfId="0" applyFont="1" applyBorder="1" applyAlignment="1">
      <alignment vertical="top" wrapText="1"/>
    </xf>
    <xf numFmtId="0" fontId="63" fillId="0" borderId="77" xfId="0" applyFont="1" applyBorder="1" applyAlignment="1">
      <alignment vertical="top" wrapText="1"/>
    </xf>
    <xf numFmtId="49" fontId="63" fillId="0" borderId="77" xfId="0" applyNumberFormat="1" applyFont="1" applyBorder="1" applyAlignment="1">
      <alignment vertical="top" wrapText="1"/>
    </xf>
    <xf numFmtId="3" fontId="63" fillId="0" borderId="77" xfId="0" applyNumberFormat="1" applyFont="1" applyBorder="1" applyAlignment="1">
      <alignment vertical="top" wrapText="1"/>
    </xf>
    <xf numFmtId="3" fontId="6" fillId="0" borderId="77" xfId="0" applyNumberFormat="1" applyFont="1" applyBorder="1" applyAlignment="1">
      <alignment vertical="top" wrapText="1"/>
    </xf>
    <xf numFmtId="0" fontId="0" fillId="0" borderId="77" xfId="0" applyBorder="1" applyAlignment="1">
      <alignment vertical="top" wrapText="1"/>
    </xf>
    <xf numFmtId="49" fontId="0" fillId="0" borderId="77" xfId="0" applyNumberFormat="1" applyBorder="1" applyAlignment="1">
      <alignment vertical="top" wrapText="1"/>
    </xf>
    <xf numFmtId="0" fontId="52" fillId="0" borderId="77" xfId="0" applyFont="1" applyBorder="1" applyAlignment="1">
      <alignment vertical="top" wrapText="1"/>
    </xf>
    <xf numFmtId="49" fontId="52" fillId="0" borderId="77" xfId="0" applyNumberFormat="1" applyFont="1" applyBorder="1" applyAlignment="1">
      <alignment vertical="top" wrapText="1"/>
    </xf>
    <xf numFmtId="3" fontId="52" fillId="0" borderId="77" xfId="0" applyNumberFormat="1" applyFont="1" applyBorder="1" applyAlignment="1">
      <alignment vertical="top" wrapText="1"/>
    </xf>
    <xf numFmtId="0" fontId="2" fillId="0" borderId="79" xfId="0" applyFont="1" applyBorder="1" applyAlignment="1">
      <alignment vertical="top" wrapText="1"/>
    </xf>
    <xf numFmtId="0" fontId="0" fillId="0" borderId="15" xfId="0" applyBorder="1" applyAlignment="1">
      <alignment vertical="top" wrapText="1"/>
    </xf>
    <xf numFmtId="49" fontId="0" fillId="0" borderId="15" xfId="0" applyNumberFormat="1" applyBorder="1" applyAlignment="1">
      <alignment vertical="top" wrapText="1"/>
    </xf>
    <xf numFmtId="3" fontId="0" fillId="0" borderId="15" xfId="0" applyNumberFormat="1" applyBorder="1" applyAlignment="1">
      <alignment vertical="top" wrapText="1"/>
    </xf>
    <xf numFmtId="165" fontId="2" fillId="0" borderId="0" xfId="0" applyNumberFormat="1" applyFont="1" applyAlignment="1">
      <alignment horizontal="center" vertical="center"/>
    </xf>
    <xf numFmtId="0" fontId="6" fillId="0" borderId="31" xfId="0" applyFont="1" applyFill="1" applyBorder="1" applyAlignment="1">
      <alignment vertical="top"/>
    </xf>
    <xf numFmtId="0" fontId="0" fillId="0" borderId="10" xfId="0" applyFill="1" applyBorder="1" applyAlignment="1">
      <alignment vertical="top"/>
    </xf>
    <xf numFmtId="0" fontId="0" fillId="0" borderId="5" xfId="0" applyFill="1" applyBorder="1" applyAlignment="1">
      <alignment vertical="top"/>
    </xf>
    <xf numFmtId="0" fontId="6" fillId="0" borderId="0" xfId="0" applyFont="1" applyAlignment="1">
      <alignment horizontal="left" vertical="center" wrapText="1"/>
    </xf>
    <xf numFmtId="49" fontId="6" fillId="0" borderId="0" xfId="0" applyNumberFormat="1" applyFont="1" applyAlignment="1">
      <alignment horizontal="left" vertical="center" wrapText="1"/>
    </xf>
    <xf numFmtId="0" fontId="4" fillId="3" borderId="0" xfId="0" applyFont="1" applyFill="1" applyAlignment="1">
      <alignment horizontal="center" vertical="center"/>
    </xf>
    <xf numFmtId="0" fontId="6" fillId="0" borderId="0" xfId="0" applyFont="1" applyAlignment="1">
      <alignment horizontal="left"/>
    </xf>
    <xf numFmtId="0" fontId="2" fillId="0" borderId="0" xfId="0" applyFont="1" applyAlignment="1">
      <alignment horizontal="left" vertical="center" wrapText="1"/>
    </xf>
    <xf numFmtId="0" fontId="0" fillId="0" borderId="0" xfId="0"/>
    <xf numFmtId="0" fontId="4" fillId="0" borderId="0" xfId="0" applyFont="1" applyFill="1"/>
    <xf numFmtId="0" fontId="4" fillId="0" borderId="0" xfId="0" applyFont="1" applyFill="1" applyAlignment="1">
      <alignment horizontal="center" vertical="center"/>
    </xf>
    <xf numFmtId="49" fontId="8" fillId="0" borderId="0" xfId="0" applyNumberFormat="1" applyFont="1" applyAlignment="1">
      <alignment horizontal="left" vertical="center"/>
    </xf>
    <xf numFmtId="0" fontId="0" fillId="0" borderId="0" xfId="0" applyAlignment="1">
      <alignment horizontal="left" vertical="center"/>
    </xf>
    <xf numFmtId="0" fontId="6" fillId="0" borderId="5" xfId="0" applyFont="1" applyFill="1" applyBorder="1" applyAlignment="1">
      <alignment vertical="top"/>
    </xf>
    <xf numFmtId="165" fontId="4" fillId="4" borderId="3" xfId="0" applyNumberFormat="1" applyFont="1" applyFill="1" applyBorder="1" applyAlignment="1">
      <alignment horizontal="center" vertical="center"/>
    </xf>
    <xf numFmtId="0" fontId="6" fillId="0" borderId="41" xfId="0" applyFont="1" applyFill="1" applyBorder="1" applyAlignment="1">
      <alignment vertical="top"/>
    </xf>
    <xf numFmtId="0" fontId="6" fillId="0" borderId="17" xfId="0" applyFont="1" applyFill="1" applyBorder="1" applyAlignment="1">
      <alignment vertical="top"/>
    </xf>
    <xf numFmtId="0" fontId="63" fillId="0" borderId="31" xfId="0" applyFont="1" applyFill="1" applyBorder="1" applyAlignment="1">
      <alignment vertical="top"/>
    </xf>
    <xf numFmtId="0" fontId="6" fillId="0" borderId="10" xfId="0" applyFont="1" applyFill="1" applyBorder="1" applyAlignment="1">
      <alignment vertical="top"/>
    </xf>
    <xf numFmtId="0" fontId="0" fillId="0" borderId="7" xfId="0" applyFill="1" applyBorder="1" applyAlignment="1">
      <alignment vertical="top"/>
    </xf>
    <xf numFmtId="0" fontId="0" fillId="0" borderId="0" xfId="0" applyBorder="1" applyAlignment="1">
      <alignment vertical="top"/>
    </xf>
    <xf numFmtId="0" fontId="6" fillId="0" borderId="5" xfId="0" applyFont="1" applyBorder="1" applyAlignment="1">
      <alignment vertical="top" wrapText="1"/>
    </xf>
    <xf numFmtId="0" fontId="0" fillId="0" borderId="0" xfId="0"/>
    <xf numFmtId="49" fontId="63" fillId="0" borderId="5" xfId="0" applyNumberFormat="1" applyFont="1" applyBorder="1" applyAlignment="1">
      <alignment vertical="top" wrapText="1"/>
    </xf>
    <xf numFmtId="0" fontId="63" fillId="0" borderId="5" xfId="0" applyFont="1" applyBorder="1" applyAlignment="1">
      <alignment vertical="top" wrapText="1"/>
    </xf>
    <xf numFmtId="0" fontId="6" fillId="0" borderId="10" xfId="0" applyFont="1" applyFill="1" applyBorder="1" applyAlignment="1">
      <alignment vertical="top"/>
    </xf>
    <xf numFmtId="0" fontId="62" fillId="0" borderId="0" xfId="0" applyFont="1" applyAlignment="1">
      <alignment horizontal="center"/>
    </xf>
    <xf numFmtId="49" fontId="2" fillId="0" borderId="81" xfId="0" applyNumberFormat="1" applyFont="1" applyBorder="1" applyAlignment="1">
      <alignment vertical="top" wrapText="1"/>
    </xf>
    <xf numFmtId="49" fontId="6" fillId="0" borderId="82" xfId="0" applyNumberFormat="1" applyFont="1" applyBorder="1" applyAlignment="1">
      <alignment vertical="top" wrapText="1"/>
    </xf>
    <xf numFmtId="3" fontId="0" fillId="0" borderId="82" xfId="0" applyNumberFormat="1" applyBorder="1" applyAlignment="1">
      <alignment vertical="top" wrapText="1"/>
    </xf>
    <xf numFmtId="49" fontId="2" fillId="0" borderId="67" xfId="0" applyNumberFormat="1" applyFont="1" applyBorder="1" applyAlignment="1">
      <alignment vertical="top" wrapText="1"/>
    </xf>
    <xf numFmtId="49" fontId="2" fillId="0" borderId="84" xfId="0" applyNumberFormat="1" applyFont="1" applyBorder="1" applyAlignment="1">
      <alignment vertical="top" wrapText="1"/>
    </xf>
    <xf numFmtId="49" fontId="6" fillId="0" borderId="85" xfId="0" applyNumberFormat="1" applyFont="1" applyBorder="1" applyAlignment="1">
      <alignment vertical="top" wrapText="1"/>
    </xf>
    <xf numFmtId="3" fontId="0" fillId="0" borderId="85" xfId="0" applyNumberFormat="1" applyBorder="1" applyAlignment="1">
      <alignment vertical="top" wrapText="1"/>
    </xf>
    <xf numFmtId="0" fontId="62" fillId="0" borderId="84" xfId="0" applyFont="1" applyBorder="1" applyAlignment="1">
      <alignment vertical="top" wrapText="1"/>
    </xf>
    <xf numFmtId="49" fontId="63" fillId="0" borderId="85" xfId="0" applyNumberFormat="1" applyFont="1" applyBorder="1" applyAlignment="1">
      <alignment vertical="top" wrapText="1"/>
    </xf>
    <xf numFmtId="0" fontId="63" fillId="0" borderId="85" xfId="0" applyFont="1" applyBorder="1" applyAlignment="1">
      <alignment vertical="top" wrapText="1"/>
    </xf>
    <xf numFmtId="3" fontId="63" fillId="0" borderId="85" xfId="0" applyNumberFormat="1" applyFont="1" applyBorder="1" applyAlignment="1">
      <alignment vertical="top" wrapText="1"/>
    </xf>
    <xf numFmtId="0" fontId="2" fillId="0" borderId="84" xfId="0" applyFont="1" applyBorder="1" applyAlignment="1">
      <alignment vertical="top" wrapText="1"/>
    </xf>
    <xf numFmtId="0" fontId="6" fillId="0" borderId="85" xfId="0" applyFont="1" applyBorder="1" applyAlignment="1">
      <alignment vertical="top" wrapText="1"/>
    </xf>
    <xf numFmtId="3" fontId="6" fillId="0" borderId="85" xfId="0" applyNumberFormat="1" applyFont="1" applyBorder="1" applyAlignment="1">
      <alignment vertical="top" wrapText="1"/>
    </xf>
    <xf numFmtId="0" fontId="2" fillId="0" borderId="25" xfId="0" applyFont="1" applyFill="1" applyBorder="1" applyAlignment="1">
      <alignment vertical="top"/>
    </xf>
    <xf numFmtId="0" fontId="0" fillId="0" borderId="26" xfId="0" applyFill="1" applyBorder="1" applyAlignment="1">
      <alignment vertical="top"/>
    </xf>
    <xf numFmtId="3" fontId="0" fillId="0" borderId="26" xfId="0" applyNumberFormat="1" applyFill="1" applyBorder="1" applyAlignment="1">
      <alignment vertical="top"/>
    </xf>
    <xf numFmtId="0" fontId="6" fillId="0" borderId="26" xfId="0" applyFont="1" applyFill="1" applyBorder="1" applyAlignment="1">
      <alignment vertical="top"/>
    </xf>
    <xf numFmtId="49" fontId="6" fillId="0" borderId="26" xfId="0" applyNumberFormat="1" applyFont="1" applyFill="1" applyBorder="1" applyAlignment="1">
      <alignment vertical="top"/>
    </xf>
    <xf numFmtId="0" fontId="0" fillId="0" borderId="5" xfId="0" applyBorder="1" applyAlignment="1">
      <alignment vertical="top"/>
    </xf>
    <xf numFmtId="0" fontId="0" fillId="0" borderId="0" xfId="0"/>
    <xf numFmtId="49" fontId="63" fillId="0" borderId="5" xfId="0" applyNumberFormat="1" applyFont="1" applyBorder="1" applyAlignment="1">
      <alignment vertical="top" wrapText="1"/>
    </xf>
    <xf numFmtId="49" fontId="0" fillId="0" borderId="5" xfId="0" applyNumberFormat="1" applyBorder="1" applyAlignment="1">
      <alignment vertical="top"/>
    </xf>
    <xf numFmtId="0" fontId="3" fillId="0" borderId="0" xfId="1" applyAlignment="1" applyProtection="1"/>
    <xf numFmtId="165" fontId="5" fillId="4" borderId="3" xfId="0" applyNumberFormat="1" applyFont="1" applyFill="1" applyBorder="1" applyAlignment="1">
      <alignment horizontal="center" vertical="center"/>
    </xf>
    <xf numFmtId="165" fontId="2" fillId="0" borderId="0" xfId="0" applyNumberFormat="1" applyFont="1" applyAlignment="1">
      <alignment horizontal="center" vertical="center"/>
    </xf>
    <xf numFmtId="0" fontId="0" fillId="0" borderId="5" xfId="0" applyBorder="1" applyAlignment="1">
      <alignment vertical="top" wrapText="1"/>
    </xf>
    <xf numFmtId="0" fontId="6" fillId="0" borderId="0" xfId="0" applyFont="1" applyAlignment="1">
      <alignment horizontal="left" vertical="center" wrapText="1"/>
    </xf>
    <xf numFmtId="49" fontId="6" fillId="0" borderId="0" xfId="0" applyNumberFormat="1" applyFont="1" applyAlignment="1">
      <alignment horizontal="left" vertical="center" wrapText="1"/>
    </xf>
    <xf numFmtId="49" fontId="4" fillId="0" borderId="0" xfId="0" applyNumberFormat="1" applyFont="1" applyFill="1" applyAlignment="1">
      <alignment horizontal="left" vertical="center"/>
    </xf>
    <xf numFmtId="0" fontId="4" fillId="3" borderId="0" xfId="0" applyFont="1" applyFill="1" applyAlignment="1">
      <alignment horizontal="center" vertical="center"/>
    </xf>
    <xf numFmtId="0" fontId="2" fillId="0" borderId="0" xfId="0" applyFont="1" applyAlignment="1">
      <alignment horizontal="left" vertical="center" wrapText="1"/>
    </xf>
    <xf numFmtId="49" fontId="0" fillId="0" borderId="7" xfId="0" applyNumberFormat="1" applyBorder="1" applyAlignment="1">
      <alignment vertical="top" wrapText="1"/>
    </xf>
    <xf numFmtId="49" fontId="0" fillId="0" borderId="5" xfId="0" applyNumberFormat="1" applyBorder="1" applyAlignment="1">
      <alignment vertical="top" wrapText="1"/>
    </xf>
    <xf numFmtId="0" fontId="0" fillId="0" borderId="0" xfId="0"/>
    <xf numFmtId="0" fontId="4" fillId="0" borderId="0" xfId="0" applyFont="1" applyFill="1" applyAlignment="1">
      <alignment horizontal="center" vertical="center"/>
    </xf>
    <xf numFmtId="49" fontId="8" fillId="0" borderId="0" xfId="0" applyNumberFormat="1" applyFont="1" applyAlignment="1">
      <alignment horizontal="left" vertical="center"/>
    </xf>
    <xf numFmtId="0" fontId="0" fillId="0" borderId="0" xfId="0" applyAlignment="1">
      <alignment horizontal="left" vertical="center"/>
    </xf>
    <xf numFmtId="0" fontId="0" fillId="0" borderId="7" xfId="0" applyBorder="1" applyAlignment="1">
      <alignment vertical="top" wrapText="1"/>
    </xf>
    <xf numFmtId="0" fontId="63" fillId="0" borderId="5" xfId="0" applyFont="1" applyBorder="1" applyAlignment="1">
      <alignment vertical="top" wrapText="1"/>
    </xf>
    <xf numFmtId="49" fontId="63" fillId="0" borderId="5" xfId="0" applyNumberFormat="1" applyFont="1" applyBorder="1" applyAlignment="1">
      <alignment vertical="top" wrapText="1"/>
    </xf>
    <xf numFmtId="0" fontId="2" fillId="0" borderId="25" xfId="0" applyFont="1" applyBorder="1" applyAlignment="1">
      <alignment vertical="top"/>
    </xf>
    <xf numFmtId="0" fontId="0" fillId="0" borderId="26" xfId="0" applyBorder="1" applyAlignment="1">
      <alignment vertical="top"/>
    </xf>
    <xf numFmtId="49" fontId="0" fillId="0" borderId="26" xfId="0" applyNumberFormat="1" applyBorder="1" applyAlignment="1">
      <alignment vertical="top"/>
    </xf>
    <xf numFmtId="3" fontId="0" fillId="0" borderId="26" xfId="0" applyNumberFormat="1" applyBorder="1" applyAlignment="1">
      <alignment vertical="top"/>
    </xf>
    <xf numFmtId="49" fontId="1" fillId="0" borderId="5" xfId="0" applyNumberFormat="1" applyFont="1" applyBorder="1" applyAlignment="1">
      <alignment vertical="top" wrapText="1"/>
    </xf>
    <xf numFmtId="0" fontId="0" fillId="0" borderId="0" xfId="0"/>
    <xf numFmtId="0" fontId="1" fillId="0" borderId="5" xfId="0" applyFont="1" applyBorder="1" applyAlignment="1">
      <alignment vertical="top" wrapText="1"/>
    </xf>
    <xf numFmtId="3" fontId="1" fillId="0" borderId="5" xfId="0" applyNumberFormat="1" applyFont="1" applyBorder="1" applyAlignment="1">
      <alignment vertical="top" wrapText="1"/>
    </xf>
    <xf numFmtId="0" fontId="0" fillId="0" borderId="5" xfId="0" applyBorder="1" applyAlignment="1">
      <alignment vertical="top"/>
    </xf>
    <xf numFmtId="0" fontId="0" fillId="0" borderId="0" xfId="0"/>
    <xf numFmtId="0" fontId="0" fillId="0" borderId="0" xfId="0" applyAlignment="1">
      <alignment vertical="top"/>
    </xf>
    <xf numFmtId="0" fontId="1" fillId="0" borderId="5" xfId="0" applyFont="1" applyBorder="1" applyAlignment="1">
      <alignment vertical="top" wrapText="1"/>
    </xf>
    <xf numFmtId="49" fontId="2" fillId="0" borderId="25" xfId="0" applyNumberFormat="1" applyFont="1" applyBorder="1" applyAlignment="1">
      <alignment vertical="top"/>
    </xf>
    <xf numFmtId="49" fontId="62" fillId="0" borderId="25" xfId="0" applyNumberFormat="1" applyFont="1" applyBorder="1" applyAlignment="1">
      <alignment vertical="top"/>
    </xf>
    <xf numFmtId="49" fontId="63" fillId="0" borderId="26" xfId="0" applyNumberFormat="1" applyFont="1" applyBorder="1" applyAlignment="1">
      <alignment vertical="top"/>
    </xf>
    <xf numFmtId="3" fontId="63" fillId="0" borderId="26" xfId="0" applyNumberFormat="1" applyFont="1" applyBorder="1" applyAlignment="1">
      <alignment vertical="top"/>
    </xf>
    <xf numFmtId="0" fontId="63" fillId="0" borderId="26" xfId="0" applyFont="1" applyBorder="1" applyAlignment="1">
      <alignment vertical="top"/>
    </xf>
    <xf numFmtId="0" fontId="1" fillId="0" borderId="5" xfId="0" applyFont="1" applyBorder="1" applyAlignment="1">
      <alignment vertical="top" wrapText="1"/>
    </xf>
    <xf numFmtId="0" fontId="2" fillId="0" borderId="25" xfId="0" applyFont="1" applyBorder="1"/>
    <xf numFmtId="3" fontId="0" fillId="0" borderId="26" xfId="0" applyNumberFormat="1" applyBorder="1"/>
    <xf numFmtId="49" fontId="1" fillId="0" borderId="26" xfId="0" applyNumberFormat="1" applyFont="1" applyBorder="1" applyAlignment="1">
      <alignment horizontal="right" vertical="center"/>
    </xf>
    <xf numFmtId="49" fontId="1" fillId="0" borderId="26" xfId="0" applyNumberFormat="1" applyFont="1" applyBorder="1" applyAlignment="1">
      <alignment horizontal="right" vertical="top"/>
    </xf>
    <xf numFmtId="0" fontId="1" fillId="0" borderId="26" xfId="0" applyFont="1" applyBorder="1"/>
    <xf numFmtId="165" fontId="2" fillId="0" borderId="0" xfId="0" applyNumberFormat="1" applyFont="1" applyAlignment="1">
      <alignment horizontal="center" vertical="center"/>
    </xf>
    <xf numFmtId="0" fontId="6" fillId="0" borderId="0" xfId="0" applyFont="1" applyAlignment="1">
      <alignment horizontal="left" vertical="center" wrapText="1"/>
    </xf>
    <xf numFmtId="49" fontId="6" fillId="0" borderId="0" xfId="0" applyNumberFormat="1" applyFont="1" applyAlignment="1">
      <alignment horizontal="left" vertical="center" wrapText="1"/>
    </xf>
    <xf numFmtId="0" fontId="0" fillId="0" borderId="0" xfId="0" applyAlignment="1">
      <alignment horizontal="left" vertical="top"/>
    </xf>
    <xf numFmtId="0" fontId="0" fillId="0" borderId="0" xfId="0" applyAlignment="1">
      <alignment horizontal="left" vertical="center" wrapText="1"/>
    </xf>
    <xf numFmtId="0" fontId="6" fillId="0" borderId="31" xfId="0" applyFont="1" applyBorder="1"/>
    <xf numFmtId="49" fontId="0" fillId="0" borderId="5" xfId="0" applyNumberFormat="1" applyBorder="1" applyAlignment="1">
      <alignment horizontal="left" vertical="center"/>
    </xf>
    <xf numFmtId="0" fontId="0" fillId="0" borderId="5" xfId="0" applyBorder="1"/>
    <xf numFmtId="0" fontId="5" fillId="4" borderId="3" xfId="0" applyFont="1" applyFill="1" applyBorder="1" applyAlignment="1">
      <alignment horizontal="center" vertical="center"/>
    </xf>
    <xf numFmtId="0" fontId="57" fillId="0" borderId="0" xfId="2" applyAlignment="1" applyProtection="1"/>
    <xf numFmtId="0" fontId="0" fillId="0" borderId="0" xfId="0"/>
    <xf numFmtId="0" fontId="1" fillId="0" borderId="5" xfId="0" applyFont="1" applyBorder="1" applyAlignment="1">
      <alignment vertical="top" wrapText="1"/>
    </xf>
    <xf numFmtId="0" fontId="1" fillId="0" borderId="31" xfId="0" applyFont="1" applyBorder="1"/>
    <xf numFmtId="0" fontId="0" fillId="0" borderId="0" xfId="0" applyAlignment="1">
      <alignment vertical="top"/>
    </xf>
    <xf numFmtId="0" fontId="4" fillId="0" borderId="0" xfId="0" applyFont="1" applyFill="1"/>
    <xf numFmtId="0" fontId="4" fillId="0" borderId="0" xfId="0" applyFont="1" applyFill="1" applyAlignment="1">
      <alignment horizontal="center" vertical="center"/>
    </xf>
    <xf numFmtId="0" fontId="6" fillId="0" borderId="30" xfId="0" applyFont="1" applyBorder="1"/>
    <xf numFmtId="0" fontId="63" fillId="0" borderId="5" xfId="0" applyFont="1" applyBorder="1"/>
    <xf numFmtId="0" fontId="63" fillId="0" borderId="31" xfId="0" applyFont="1" applyBorder="1"/>
    <xf numFmtId="0" fontId="63" fillId="0" borderId="30" xfId="0" applyFont="1" applyBorder="1"/>
    <xf numFmtId="0" fontId="1" fillId="0" borderId="38" xfId="0" applyFont="1" applyBorder="1" applyAlignment="1">
      <alignment vertical="top" wrapText="1"/>
    </xf>
    <xf numFmtId="0" fontId="0" fillId="0" borderId="0" xfId="0"/>
    <xf numFmtId="0" fontId="0" fillId="0" borderId="23" xfId="0" applyFill="1" applyBorder="1" applyAlignment="1">
      <alignment vertical="top"/>
    </xf>
    <xf numFmtId="49" fontId="1" fillId="0" borderId="5" xfId="0" applyNumberFormat="1" applyFont="1" applyBorder="1" applyAlignment="1">
      <alignment horizontal="left" vertical="top"/>
    </xf>
    <xf numFmtId="0" fontId="1" fillId="0" borderId="5" xfId="0" applyFont="1" applyBorder="1" applyAlignment="1">
      <alignment vertical="top"/>
    </xf>
    <xf numFmtId="0" fontId="62" fillId="0" borderId="29" xfId="0" applyFont="1" applyBorder="1" applyAlignment="1">
      <alignment vertical="top"/>
    </xf>
    <xf numFmtId="0" fontId="1" fillId="0" borderId="5" xfId="0" applyFont="1" applyBorder="1"/>
    <xf numFmtId="49" fontId="1" fillId="0" borderId="5" xfId="0" applyNumberFormat="1" applyFont="1" applyBorder="1" applyAlignment="1">
      <alignment horizontal="left" vertical="center"/>
    </xf>
    <xf numFmtId="49" fontId="1" fillId="0" borderId="26" xfId="0" applyNumberFormat="1" applyFont="1" applyBorder="1" applyAlignment="1">
      <alignment horizontal="left" vertical="center"/>
    </xf>
    <xf numFmtId="0" fontId="1" fillId="0" borderId="27" xfId="0" applyFont="1" applyBorder="1" applyAlignment="1">
      <alignment vertical="top"/>
    </xf>
    <xf numFmtId="49" fontId="74" fillId="0" borderId="0" xfId="0" applyNumberFormat="1" applyFont="1" applyAlignment="1">
      <alignment horizontal="center" vertical="center"/>
    </xf>
    <xf numFmtId="3" fontId="1" fillId="0" borderId="5" xfId="0" applyNumberFormat="1" applyFont="1" applyBorder="1"/>
    <xf numFmtId="3" fontId="1" fillId="0" borderId="5" xfId="0" applyNumberFormat="1" applyFont="1" applyBorder="1" applyAlignment="1">
      <alignment horizontal="right" vertical="center"/>
    </xf>
    <xf numFmtId="49" fontId="1" fillId="0" borderId="27" xfId="0" applyNumberFormat="1" applyFont="1" applyBorder="1" applyAlignment="1">
      <alignment horizontal="left" vertical="top"/>
    </xf>
    <xf numFmtId="0" fontId="3" fillId="0" borderId="0" xfId="1" applyAlignment="1" applyProtection="1"/>
    <xf numFmtId="0" fontId="0" fillId="0" borderId="0" xfId="0"/>
    <xf numFmtId="0" fontId="1" fillId="0" borderId="5" xfId="0" applyFont="1" applyBorder="1" applyAlignment="1">
      <alignment vertical="top" wrapText="1"/>
    </xf>
    <xf numFmtId="0" fontId="3" fillId="0" borderId="0" xfId="1" applyFill="1" applyAlignment="1" applyProtection="1"/>
    <xf numFmtId="0" fontId="0" fillId="0" borderId="0" xfId="0"/>
    <xf numFmtId="0" fontId="17" fillId="0" borderId="25" xfId="0" applyFont="1" applyBorder="1" applyAlignment="1">
      <alignment vertical="top" wrapText="1"/>
    </xf>
    <xf numFmtId="49" fontId="22" fillId="0" borderId="26" xfId="0" applyNumberFormat="1" applyFont="1" applyBorder="1" applyAlignment="1">
      <alignment vertical="top" wrapText="1"/>
    </xf>
    <xf numFmtId="0" fontId="22" fillId="0" borderId="26" xfId="0" applyFont="1" applyBorder="1" applyAlignment="1">
      <alignment vertical="top" wrapText="1"/>
    </xf>
    <xf numFmtId="3" fontId="22" fillId="0" borderId="26" xfId="0" applyNumberFormat="1" applyFont="1" applyBorder="1" applyAlignment="1">
      <alignment vertical="top" wrapText="1"/>
    </xf>
    <xf numFmtId="49" fontId="1" fillId="0" borderId="26" xfId="0" applyNumberFormat="1" applyFont="1" applyBorder="1" applyAlignment="1">
      <alignment vertical="top" wrapText="1"/>
    </xf>
    <xf numFmtId="0" fontId="1" fillId="0" borderId="26" xfId="0" applyFont="1" applyBorder="1" applyAlignment="1">
      <alignment vertical="top" wrapText="1"/>
    </xf>
    <xf numFmtId="3" fontId="1" fillId="0" borderId="26" xfId="0" applyNumberFormat="1" applyFont="1" applyBorder="1" applyAlignment="1">
      <alignment vertical="top" wrapText="1"/>
    </xf>
    <xf numFmtId="49" fontId="3" fillId="0" borderId="8" xfId="1" quotePrefix="1" applyNumberFormat="1" applyBorder="1" applyAlignment="1" applyProtection="1">
      <alignment vertical="top" wrapText="1"/>
    </xf>
    <xf numFmtId="0" fontId="0" fillId="0" borderId="0" xfId="0"/>
    <xf numFmtId="0" fontId="74" fillId="0" borderId="0" xfId="0" applyFont="1" applyAlignment="1">
      <alignment horizontal="center"/>
    </xf>
    <xf numFmtId="0" fontId="1" fillId="0" borderId="10" xfId="0" applyFont="1" applyBorder="1" applyAlignment="1">
      <alignment vertical="top"/>
    </xf>
    <xf numFmtId="49" fontId="1" fillId="0" borderId="10" xfId="0" applyNumberFormat="1" applyFont="1" applyBorder="1" applyAlignment="1">
      <alignment vertical="top"/>
    </xf>
    <xf numFmtId="0" fontId="6" fillId="0" borderId="26" xfId="0" applyFont="1" applyBorder="1" applyAlignment="1">
      <alignment vertical="top"/>
    </xf>
    <xf numFmtId="49" fontId="6" fillId="0" borderId="26" xfId="0" applyNumberFormat="1" applyFont="1" applyBorder="1" applyAlignment="1">
      <alignment vertical="top"/>
    </xf>
    <xf numFmtId="0" fontId="0" fillId="0" borderId="11" xfId="0" applyBorder="1" applyAlignment="1">
      <alignment vertical="top"/>
    </xf>
    <xf numFmtId="0" fontId="0" fillId="0" borderId="5" xfId="0" applyBorder="1" applyAlignment="1">
      <alignment vertical="top"/>
    </xf>
    <xf numFmtId="0" fontId="0" fillId="0" borderId="0" xfId="0" applyAlignment="1">
      <alignment vertical="top"/>
    </xf>
    <xf numFmtId="0" fontId="1" fillId="0" borderId="20" xfId="0" applyFont="1" applyBorder="1" applyAlignment="1">
      <alignment vertical="top"/>
    </xf>
    <xf numFmtId="0" fontId="4" fillId="3" borderId="47" xfId="0" applyFont="1" applyFill="1" applyBorder="1" applyAlignment="1">
      <alignment horizontal="center" vertical="center"/>
    </xf>
    <xf numFmtId="0" fontId="0" fillId="0" borderId="43" xfId="0" applyBorder="1" applyAlignment="1">
      <alignment horizontal="center" vertical="center"/>
    </xf>
    <xf numFmtId="0" fontId="0" fillId="0" borderId="48" xfId="0" applyBorder="1" applyAlignment="1">
      <alignment horizontal="center" vertical="center"/>
    </xf>
    <xf numFmtId="0" fontId="31" fillId="8" borderId="0" xfId="0" applyFont="1" applyFill="1" applyAlignment="1">
      <alignment horizontal="left" vertical="top"/>
    </xf>
    <xf numFmtId="0" fontId="32" fillId="8" borderId="0" xfId="0" applyFont="1" applyFill="1" applyAlignment="1">
      <alignment horizontal="left" vertical="top"/>
    </xf>
    <xf numFmtId="49" fontId="8" fillId="0" borderId="0" xfId="0" applyNumberFormat="1" applyFont="1" applyAlignment="1">
      <alignment horizontal="left" vertical="top"/>
    </xf>
    <xf numFmtId="0" fontId="8" fillId="0" borderId="0" xfId="0" applyFont="1" applyAlignment="1">
      <alignment horizontal="left" vertical="top"/>
    </xf>
    <xf numFmtId="0" fontId="3" fillId="0" borderId="0" xfId="1" applyAlignment="1" applyProtection="1"/>
    <xf numFmtId="0" fontId="8" fillId="0" borderId="0" xfId="0" applyNumberFormat="1" applyFont="1" applyAlignment="1">
      <alignment vertical="top" wrapText="1"/>
    </xf>
    <xf numFmtId="0" fontId="0" fillId="0" borderId="0" xfId="0" applyAlignment="1">
      <alignment horizontal="left" vertical="top" wrapText="1"/>
    </xf>
    <xf numFmtId="0" fontId="5" fillId="4" borderId="47" xfId="0" applyFont="1" applyFill="1" applyBorder="1" applyAlignment="1">
      <alignment horizontal="center" vertical="center"/>
    </xf>
    <xf numFmtId="0" fontId="5" fillId="4" borderId="43" xfId="0" applyFont="1" applyFill="1" applyBorder="1" applyAlignment="1">
      <alignment horizontal="center" vertical="center"/>
    </xf>
    <xf numFmtId="0" fontId="5" fillId="4" borderId="48" xfId="0" applyFont="1" applyFill="1" applyBorder="1" applyAlignment="1">
      <alignment horizontal="center" vertical="center"/>
    </xf>
    <xf numFmtId="165" fontId="5" fillId="4" borderId="2" xfId="0" applyNumberFormat="1" applyFont="1" applyFill="1" applyBorder="1" applyAlignment="1">
      <alignment horizontal="center"/>
    </xf>
    <xf numFmtId="165" fontId="5" fillId="4" borderId="3" xfId="0" applyNumberFormat="1" applyFont="1" applyFill="1" applyBorder="1" applyAlignment="1">
      <alignment horizontal="center"/>
    </xf>
    <xf numFmtId="165" fontId="5" fillId="4" borderId="3" xfId="0" applyNumberFormat="1" applyFont="1" applyFill="1" applyBorder="1" applyAlignment="1">
      <alignment horizontal="center" vertical="center"/>
    </xf>
    <xf numFmtId="165" fontId="2" fillId="0" borderId="0" xfId="0" applyNumberFormat="1" applyFont="1" applyAlignment="1">
      <alignment horizontal="center" vertical="center"/>
    </xf>
    <xf numFmtId="4" fontId="2" fillId="0" borderId="0" xfId="0" applyNumberFormat="1" applyFont="1" applyAlignment="1">
      <alignment horizontal="center" vertical="center"/>
    </xf>
    <xf numFmtId="4" fontId="0" fillId="0" borderId="0" xfId="0" applyNumberFormat="1" applyAlignment="1">
      <alignment horizontal="center" vertical="center"/>
    </xf>
    <xf numFmtId="0" fontId="6" fillId="0" borderId="31" xfId="0" applyFont="1" applyBorder="1" applyAlignment="1">
      <alignment vertical="top" wrapText="1"/>
    </xf>
    <xf numFmtId="0" fontId="6" fillId="0" borderId="42" xfId="0" applyFont="1" applyBorder="1" applyAlignment="1">
      <alignment vertical="top" wrapText="1"/>
    </xf>
    <xf numFmtId="49" fontId="2" fillId="0" borderId="0" xfId="0" applyNumberFormat="1" applyFont="1" applyAlignment="1">
      <alignment horizontal="left" vertical="top" wrapText="1"/>
    </xf>
    <xf numFmtId="0" fontId="2" fillId="0" borderId="0" xfId="0" applyFont="1" applyAlignment="1">
      <alignment horizontal="left" vertical="top"/>
    </xf>
    <xf numFmtId="0" fontId="6" fillId="0" borderId="0" xfId="0" applyFont="1" applyAlignment="1">
      <alignment horizontal="left" vertical="top" wrapText="1"/>
    </xf>
    <xf numFmtId="49" fontId="6" fillId="0" borderId="0" xfId="0" applyNumberFormat="1" applyFont="1" applyFill="1" applyAlignment="1">
      <alignment horizontal="left" vertical="top" wrapText="1"/>
    </xf>
    <xf numFmtId="0" fontId="0" fillId="0" borderId="0" xfId="0" applyFill="1" applyAlignment="1">
      <alignment horizontal="left" vertical="top"/>
    </xf>
    <xf numFmtId="0" fontId="2" fillId="0" borderId="0" xfId="0" applyNumberFormat="1" applyFont="1" applyFill="1" applyAlignment="1">
      <alignment horizontal="left" vertical="top" wrapText="1"/>
    </xf>
    <xf numFmtId="0" fontId="2" fillId="0" borderId="0" xfId="0" applyFont="1" applyFill="1" applyAlignment="1">
      <alignment horizontal="left" vertical="top"/>
    </xf>
    <xf numFmtId="0" fontId="33" fillId="3" borderId="44" xfId="0" applyFont="1" applyFill="1" applyBorder="1" applyAlignment="1">
      <alignment horizontal="center" vertical="top"/>
    </xf>
    <xf numFmtId="0" fontId="33" fillId="3" borderId="45" xfId="0" applyFont="1" applyFill="1" applyBorder="1" applyAlignment="1">
      <alignment horizontal="center" vertical="top"/>
    </xf>
    <xf numFmtId="0" fontId="33" fillId="3" borderId="44" xfId="0" applyFont="1" applyFill="1" applyBorder="1" applyAlignment="1">
      <alignment horizontal="center"/>
    </xf>
    <xf numFmtId="0" fontId="33" fillId="3" borderId="46" xfId="0" applyFont="1" applyFill="1" applyBorder="1" applyAlignment="1">
      <alignment horizontal="center"/>
    </xf>
    <xf numFmtId="0" fontId="33" fillId="3" borderId="45" xfId="0" applyFont="1" applyFill="1" applyBorder="1" applyAlignment="1">
      <alignment horizontal="center"/>
    </xf>
    <xf numFmtId="0" fontId="70" fillId="0" borderId="43" xfId="0" applyFont="1" applyBorder="1" applyAlignment="1">
      <alignment horizontal="center" vertical="top"/>
    </xf>
    <xf numFmtId="49" fontId="6" fillId="0" borderId="0" xfId="0" applyNumberFormat="1" applyFont="1" applyAlignment="1">
      <alignment horizontal="left" vertical="top" wrapText="1"/>
    </xf>
    <xf numFmtId="0" fontId="6" fillId="0" borderId="43" xfId="0" applyFont="1" applyBorder="1" applyAlignment="1">
      <alignment horizontal="left" vertical="top" wrapText="1"/>
    </xf>
    <xf numFmtId="0" fontId="4" fillId="2" borderId="44" xfId="0" applyFont="1" applyFill="1" applyBorder="1" applyAlignment="1">
      <alignment horizontal="center"/>
    </xf>
    <xf numFmtId="0" fontId="4" fillId="2" borderId="45" xfId="0" applyFont="1" applyFill="1" applyBorder="1" applyAlignment="1">
      <alignment horizontal="center"/>
    </xf>
    <xf numFmtId="0" fontId="6" fillId="0" borderId="7" xfId="0" applyFont="1" applyBorder="1" applyAlignment="1">
      <alignment vertical="top" wrapText="1"/>
    </xf>
    <xf numFmtId="0" fontId="0" fillId="0" borderId="12" xfId="0" applyBorder="1" applyAlignment="1">
      <alignment vertical="top" wrapText="1"/>
    </xf>
    <xf numFmtId="0" fontId="6" fillId="0" borderId="10" xfId="0" applyFont="1" applyBorder="1" applyAlignment="1">
      <alignment vertical="top" wrapText="1"/>
    </xf>
    <xf numFmtId="0" fontId="6" fillId="0" borderId="13" xfId="0" applyFont="1" applyBorder="1" applyAlignment="1">
      <alignment vertical="top" wrapText="1"/>
    </xf>
    <xf numFmtId="0" fontId="6" fillId="0" borderId="5" xfId="0" applyFont="1" applyBorder="1" applyAlignment="1">
      <alignment vertical="top" wrapText="1"/>
    </xf>
    <xf numFmtId="0" fontId="0" fillId="0" borderId="11" xfId="0" applyBorder="1" applyAlignment="1">
      <alignment vertical="top" wrapText="1"/>
    </xf>
    <xf numFmtId="0" fontId="72" fillId="0" borderId="5" xfId="0" applyFont="1" applyBorder="1" applyAlignment="1">
      <alignment vertical="top" wrapText="1"/>
    </xf>
    <xf numFmtId="0" fontId="72" fillId="0" borderId="11" xfId="0" applyFont="1" applyBorder="1" applyAlignment="1">
      <alignment vertical="top" wrapText="1"/>
    </xf>
    <xf numFmtId="0" fontId="62" fillId="0" borderId="31" xfId="0" applyFont="1" applyBorder="1" applyAlignment="1">
      <alignment vertical="top" wrapText="1"/>
    </xf>
    <xf numFmtId="0" fontId="62" fillId="0" borderId="42" xfId="0" applyFont="1" applyBorder="1" applyAlignment="1">
      <alignment vertical="top" wrapText="1"/>
    </xf>
    <xf numFmtId="49" fontId="6" fillId="0" borderId="0" xfId="1" applyNumberFormat="1" applyFont="1" applyAlignment="1" applyProtection="1"/>
    <xf numFmtId="0" fontId="6" fillId="0" borderId="0" xfId="1" applyFont="1" applyAlignment="1" applyProtection="1"/>
    <xf numFmtId="0" fontId="22" fillId="0" borderId="5" xfId="0" applyFont="1" applyBorder="1" applyAlignment="1">
      <alignment vertical="top" wrapText="1"/>
    </xf>
    <xf numFmtId="0" fontId="22" fillId="0" borderId="11" xfId="0" applyFont="1" applyBorder="1" applyAlignment="1">
      <alignment vertical="top" wrapText="1"/>
    </xf>
    <xf numFmtId="0" fontId="6" fillId="0" borderId="31" xfId="0" applyFont="1" applyFill="1" applyBorder="1" applyAlignment="1">
      <alignment vertical="top"/>
    </xf>
    <xf numFmtId="0" fontId="0" fillId="0" borderId="42" xfId="0" applyFill="1" applyBorder="1" applyAlignment="1">
      <alignment vertical="top"/>
    </xf>
    <xf numFmtId="0" fontId="0" fillId="0" borderId="10" xfId="0" applyFill="1" applyBorder="1" applyAlignment="1">
      <alignment vertical="top"/>
    </xf>
    <xf numFmtId="0" fontId="0" fillId="0" borderId="13" xfId="0" applyFill="1" applyBorder="1" applyAlignment="1">
      <alignment vertical="top"/>
    </xf>
    <xf numFmtId="0" fontId="0" fillId="0" borderId="5" xfId="0" applyFill="1" applyBorder="1" applyAlignment="1">
      <alignment vertical="top" wrapText="1"/>
    </xf>
    <xf numFmtId="0" fontId="0" fillId="0" borderId="11" xfId="0" applyFill="1" applyBorder="1" applyAlignment="1">
      <alignment vertical="top" wrapText="1"/>
    </xf>
    <xf numFmtId="0" fontId="0" fillId="0" borderId="11" xfId="0" applyFill="1" applyBorder="1" applyAlignment="1">
      <alignment vertical="top"/>
    </xf>
    <xf numFmtId="0" fontId="0" fillId="0" borderId="5" xfId="0" applyFill="1" applyBorder="1" applyAlignment="1">
      <alignment vertical="top"/>
    </xf>
    <xf numFmtId="0" fontId="0" fillId="0" borderId="7" xfId="0" applyFill="1" applyBorder="1" applyAlignment="1">
      <alignment vertical="top" wrapText="1"/>
    </xf>
    <xf numFmtId="0" fontId="0" fillId="0" borderId="12" xfId="0" applyFill="1" applyBorder="1" applyAlignment="1">
      <alignment vertical="top" wrapText="1"/>
    </xf>
    <xf numFmtId="0" fontId="0" fillId="0" borderId="5" xfId="0" applyBorder="1" applyAlignment="1">
      <alignment vertical="top" wrapText="1"/>
    </xf>
    <xf numFmtId="0" fontId="6" fillId="0" borderId="0" xfId="0" applyFont="1" applyAlignment="1">
      <alignment horizontal="left" vertical="center" wrapText="1"/>
    </xf>
    <xf numFmtId="49" fontId="6" fillId="0" borderId="0" xfId="0" applyNumberFormat="1" applyFont="1" applyAlignment="1">
      <alignment horizontal="left" vertical="center" wrapText="1"/>
    </xf>
    <xf numFmtId="49" fontId="6" fillId="0" borderId="43" xfId="0" applyNumberFormat="1" applyFont="1" applyBorder="1" applyAlignment="1">
      <alignment horizontal="left" vertical="top" wrapText="1"/>
    </xf>
    <xf numFmtId="0" fontId="0" fillId="0" borderId="43" xfId="0" applyBorder="1" applyAlignment="1">
      <alignment horizontal="left" vertical="top" wrapText="1"/>
    </xf>
    <xf numFmtId="0" fontId="4" fillId="3" borderId="1" xfId="0" applyFont="1" applyFill="1" applyBorder="1" applyAlignment="1">
      <alignment horizontal="center" vertical="top"/>
    </xf>
    <xf numFmtId="0" fontId="4" fillId="3" borderId="44" xfId="0" applyFont="1" applyFill="1" applyBorder="1" applyAlignment="1">
      <alignment horizontal="center" vertical="top"/>
    </xf>
    <xf numFmtId="0" fontId="4" fillId="3" borderId="45" xfId="0" applyFont="1" applyFill="1" applyBorder="1" applyAlignment="1">
      <alignment horizontal="center" vertical="top"/>
    </xf>
    <xf numFmtId="0" fontId="39" fillId="0" borderId="43" xfId="0" applyFont="1" applyBorder="1" applyAlignment="1">
      <alignment horizontal="center" vertical="top"/>
    </xf>
    <xf numFmtId="0" fontId="4" fillId="3" borderId="44" xfId="0" applyFont="1" applyFill="1" applyBorder="1" applyAlignment="1">
      <alignment horizontal="center" vertical="center" wrapText="1"/>
    </xf>
    <xf numFmtId="0" fontId="4" fillId="3" borderId="45" xfId="0" applyFont="1" applyFill="1" applyBorder="1" applyAlignment="1">
      <alignment horizontal="center" vertical="center" wrapText="1"/>
    </xf>
    <xf numFmtId="0" fontId="2" fillId="0" borderId="0" xfId="0" applyFont="1" applyAlignment="1">
      <alignment horizontal="center" vertical="center"/>
    </xf>
    <xf numFmtId="165" fontId="0" fillId="0" borderId="0" xfId="0" applyNumberFormat="1" applyAlignment="1">
      <alignment horizontal="center" vertical="center"/>
    </xf>
    <xf numFmtId="0" fontId="31" fillId="8" borderId="0" xfId="0" applyFont="1" applyFill="1" applyAlignment="1">
      <alignment vertical="top"/>
    </xf>
    <xf numFmtId="0" fontId="32" fillId="8" borderId="0" xfId="0" applyFont="1" applyFill="1" applyAlignment="1">
      <alignment vertical="top"/>
    </xf>
    <xf numFmtId="0" fontId="0" fillId="0" borderId="0" xfId="0" applyAlignment="1">
      <alignment horizontal="left" vertical="top"/>
    </xf>
    <xf numFmtId="49" fontId="4" fillId="0" borderId="0" xfId="0" applyNumberFormat="1" applyFont="1" applyFill="1" applyAlignment="1">
      <alignment horizontal="left" vertical="center"/>
    </xf>
    <xf numFmtId="49" fontId="6" fillId="0" borderId="0" xfId="0" applyNumberFormat="1" applyFont="1" applyFill="1" applyAlignment="1">
      <alignment horizontal="left" vertical="top"/>
    </xf>
    <xf numFmtId="0" fontId="6" fillId="0" borderId="0" xfId="0" applyFont="1" applyAlignment="1">
      <alignment horizontal="left" vertical="top"/>
    </xf>
    <xf numFmtId="0" fontId="4" fillId="3" borderId="0" xfId="0" applyFont="1" applyFill="1" applyAlignment="1">
      <alignment horizontal="center" vertical="center"/>
    </xf>
    <xf numFmtId="0" fontId="43" fillId="0" borderId="43" xfId="0" applyFont="1" applyBorder="1" applyAlignment="1">
      <alignment horizontal="center" vertical="top"/>
    </xf>
    <xf numFmtId="49" fontId="78"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Fill="1" applyAlignment="1">
      <alignment horizontal="left" vertical="center"/>
    </xf>
    <xf numFmtId="0" fontId="14" fillId="0" borderId="0" xfId="0" applyFont="1" applyAlignment="1">
      <alignment horizontal="left" vertical="top"/>
    </xf>
    <xf numFmtId="0" fontId="6" fillId="0" borderId="10" xfId="0" applyFont="1" applyFill="1" applyBorder="1" applyAlignment="1">
      <alignment vertical="top" wrapText="1"/>
    </xf>
    <xf numFmtId="0" fontId="1" fillId="0" borderId="0" xfId="0" applyFont="1" applyAlignment="1">
      <alignment horizontal="left" vertical="top" wrapText="1"/>
    </xf>
    <xf numFmtId="0" fontId="6" fillId="0" borderId="0" xfId="0" applyFont="1" applyAlignment="1">
      <alignment horizontal="left" wrapText="1"/>
    </xf>
    <xf numFmtId="0" fontId="6" fillId="0" borderId="0" xfId="0" applyFont="1" applyAlignment="1">
      <alignment horizontal="left"/>
    </xf>
    <xf numFmtId="0" fontId="0" fillId="0" borderId="11" xfId="0" applyBorder="1" applyAlignment="1">
      <alignment vertical="top"/>
    </xf>
    <xf numFmtId="0" fontId="6" fillId="0" borderId="5" xfId="0" applyFont="1" applyBorder="1" applyAlignment="1">
      <alignment vertical="top"/>
    </xf>
    <xf numFmtId="0" fontId="6" fillId="0" borderId="10" xfId="0" applyFont="1" applyBorder="1" applyAlignment="1">
      <alignment vertical="top"/>
    </xf>
    <xf numFmtId="0" fontId="0" fillId="0" borderId="13" xfId="0" applyBorder="1" applyAlignment="1">
      <alignment vertical="top"/>
    </xf>
    <xf numFmtId="0" fontId="6" fillId="0" borderId="49" xfId="0" applyFont="1" applyBorder="1" applyAlignment="1">
      <alignment vertical="top"/>
    </xf>
    <xf numFmtId="0" fontId="0" fillId="0" borderId="50" xfId="0" applyBorder="1" applyAlignment="1">
      <alignment vertical="top"/>
    </xf>
    <xf numFmtId="0" fontId="63" fillId="0" borderId="31" xfId="0" applyFont="1" applyBorder="1" applyAlignment="1">
      <alignment vertical="top" wrapText="1"/>
    </xf>
    <xf numFmtId="0" fontId="63" fillId="0" borderId="42" xfId="0" applyFont="1" applyBorder="1" applyAlignment="1">
      <alignment vertical="top" wrapText="1"/>
    </xf>
    <xf numFmtId="0" fontId="6" fillId="0" borderId="31" xfId="0" applyFont="1" applyBorder="1" applyAlignment="1">
      <alignment vertical="top"/>
    </xf>
    <xf numFmtId="0" fontId="6" fillId="0" borderId="42" xfId="0" applyFont="1" applyBorder="1" applyAlignment="1">
      <alignment vertical="top"/>
    </xf>
    <xf numFmtId="49" fontId="1" fillId="0" borderId="0" xfId="0" applyNumberFormat="1" applyFont="1" applyAlignment="1">
      <alignment horizontal="left" vertical="center" wrapText="1"/>
    </xf>
    <xf numFmtId="0" fontId="33" fillId="3" borderId="1" xfId="0" applyFont="1" applyFill="1" applyBorder="1" applyAlignment="1">
      <alignment horizontal="center" vertical="top"/>
    </xf>
    <xf numFmtId="0" fontId="73" fillId="0" borderId="0" xfId="0" applyFont="1" applyAlignment="1">
      <alignment horizontal="center" vertical="top"/>
    </xf>
    <xf numFmtId="0" fontId="0" fillId="0" borderId="0" xfId="0" applyAlignment="1">
      <alignment horizontal="left" vertical="center" wrapText="1"/>
    </xf>
    <xf numFmtId="0" fontId="1" fillId="0" borderId="43" xfId="0" applyFont="1" applyBorder="1" applyAlignment="1">
      <alignment horizontal="left" vertical="center" wrapText="1"/>
    </xf>
    <xf numFmtId="0" fontId="6" fillId="0" borderId="43" xfId="0" applyFont="1" applyBorder="1" applyAlignment="1">
      <alignment horizontal="left" vertical="center" wrapText="1"/>
    </xf>
    <xf numFmtId="0" fontId="2" fillId="0" borderId="0" xfId="0" applyNumberFormat="1" applyFont="1" applyAlignment="1">
      <alignment horizontal="center" vertical="center"/>
    </xf>
    <xf numFmtId="0" fontId="2" fillId="0" borderId="0" xfId="0" applyFont="1" applyAlignment="1">
      <alignment horizontal="left" vertical="center" wrapText="1"/>
    </xf>
    <xf numFmtId="0" fontId="45" fillId="0" borderId="43" xfId="0" applyFont="1" applyBorder="1" applyAlignment="1">
      <alignment horizontal="center" vertical="top"/>
    </xf>
    <xf numFmtId="0" fontId="0" fillId="0" borderId="10" xfId="0" applyBorder="1" applyAlignment="1">
      <alignment vertical="top" wrapText="1"/>
    </xf>
    <xf numFmtId="0" fontId="0" fillId="0" borderId="13" xfId="0" applyBorder="1" applyAlignment="1">
      <alignment vertical="top" wrapText="1"/>
    </xf>
    <xf numFmtId="49" fontId="8" fillId="0" borderId="0" xfId="0" applyNumberFormat="1" applyFont="1" applyAlignment="1">
      <alignment horizontal="left" vertical="top" wrapText="1"/>
    </xf>
    <xf numFmtId="0" fontId="3" fillId="0" borderId="0" xfId="1" applyFont="1" applyAlignment="1" applyProtection="1"/>
    <xf numFmtId="49" fontId="4" fillId="0" borderId="0" xfId="0" applyNumberFormat="1" applyFont="1" applyFill="1" applyAlignment="1">
      <alignment horizontal="left" vertical="top"/>
    </xf>
    <xf numFmtId="0" fontId="0" fillId="5" borderId="0" xfId="0" applyFill="1" applyAlignment="1">
      <alignment vertical="top" wrapText="1"/>
    </xf>
    <xf numFmtId="0" fontId="0" fillId="5" borderId="0" xfId="0" applyFill="1" applyAlignment="1">
      <alignment vertical="top"/>
    </xf>
    <xf numFmtId="0" fontId="26" fillId="0" borderId="0" xfId="0" applyFont="1" applyAlignment="1">
      <alignment horizontal="center" vertical="top"/>
    </xf>
    <xf numFmtId="0" fontId="0" fillId="0" borderId="5" xfId="0" applyBorder="1" applyAlignment="1">
      <alignment vertical="top"/>
    </xf>
    <xf numFmtId="0" fontId="33" fillId="3" borderId="46" xfId="0" applyFont="1" applyFill="1" applyBorder="1" applyAlignment="1">
      <alignment horizontal="center" vertical="top"/>
    </xf>
    <xf numFmtId="49" fontId="0" fillId="0" borderId="7" xfId="0" applyNumberFormat="1" applyBorder="1" applyAlignment="1">
      <alignment vertical="top" wrapText="1"/>
    </xf>
    <xf numFmtId="49" fontId="0" fillId="0" borderId="12" xfId="0" applyNumberFormat="1" applyBorder="1" applyAlignment="1">
      <alignment vertical="top"/>
    </xf>
    <xf numFmtId="49" fontId="0" fillId="0" borderId="5" xfId="0" applyNumberFormat="1" applyBorder="1" applyAlignment="1">
      <alignment vertical="top" wrapText="1"/>
    </xf>
    <xf numFmtId="49" fontId="0" fillId="0" borderId="11" xfId="0" applyNumberFormat="1" applyBorder="1" applyAlignment="1">
      <alignment vertical="top" wrapText="1"/>
    </xf>
    <xf numFmtId="0" fontId="6" fillId="0" borderId="31" xfId="0" applyFont="1" applyBorder="1"/>
    <xf numFmtId="0" fontId="0" fillId="0" borderId="30" xfId="0" applyBorder="1"/>
    <xf numFmtId="49" fontId="0" fillId="0" borderId="5" xfId="0" applyNumberFormat="1" applyBorder="1" applyAlignment="1">
      <alignment horizontal="left" vertical="center"/>
    </xf>
    <xf numFmtId="0" fontId="0" fillId="0" borderId="5" xfId="0" applyBorder="1"/>
    <xf numFmtId="0" fontId="0" fillId="0" borderId="51" xfId="0" applyBorder="1"/>
    <xf numFmtId="0" fontId="55" fillId="0" borderId="51" xfId="0" applyFont="1" applyBorder="1" applyAlignment="1">
      <alignment vertical="top"/>
    </xf>
    <xf numFmtId="0" fontId="56" fillId="0" borderId="5" xfId="0" applyFont="1" applyBorder="1"/>
    <xf numFmtId="0" fontId="56" fillId="0" borderId="51" xfId="0" applyFont="1" applyBorder="1"/>
    <xf numFmtId="0" fontId="0" fillId="0" borderId="51" xfId="0" applyBorder="1" applyAlignment="1">
      <alignment vertical="top"/>
    </xf>
    <xf numFmtId="0" fontId="5" fillId="4" borderId="2" xfId="0" applyFont="1" applyFill="1" applyBorder="1" applyAlignment="1">
      <alignment horizontal="center"/>
    </xf>
    <xf numFmtId="0" fontId="5" fillId="4" borderId="3" xfId="0" applyFont="1" applyFill="1" applyBorder="1" applyAlignment="1">
      <alignment horizontal="center"/>
    </xf>
    <xf numFmtId="49" fontId="5" fillId="4" borderId="3" xfId="0" applyNumberFormat="1" applyFont="1" applyFill="1" applyBorder="1" applyAlignment="1">
      <alignment horizontal="center" vertical="center"/>
    </xf>
    <xf numFmtId="0" fontId="5" fillId="4" borderId="3" xfId="0" applyFont="1" applyFill="1" applyBorder="1" applyAlignment="1">
      <alignment horizontal="center" vertical="center"/>
    </xf>
    <xf numFmtId="0" fontId="8" fillId="0" borderId="0" xfId="0" applyFont="1" applyAlignment="1">
      <alignment horizontal="left" vertical="top" wrapText="1"/>
    </xf>
    <xf numFmtId="49" fontId="8" fillId="0" borderId="0" xfId="0" applyNumberFormat="1" applyFont="1" applyAlignment="1">
      <alignment horizontal="left" vertical="center" wrapText="1"/>
    </xf>
    <xf numFmtId="0" fontId="57" fillId="0" borderId="0" xfId="2" applyAlignment="1" applyProtection="1"/>
    <xf numFmtId="0" fontId="19" fillId="0" borderId="0" xfId="0" applyFont="1" applyAlignment="1"/>
    <xf numFmtId="0" fontId="57" fillId="0" borderId="3" xfId="2" applyBorder="1" applyAlignment="1" applyProtection="1"/>
    <xf numFmtId="0" fontId="0" fillId="0" borderId="0" xfId="0"/>
    <xf numFmtId="0" fontId="6" fillId="0" borderId="0" xfId="0" applyFont="1" applyFill="1" applyAlignment="1">
      <alignment vertical="top"/>
    </xf>
    <xf numFmtId="0" fontId="0" fillId="0" borderId="3" xfId="0" applyBorder="1" applyAlignment="1">
      <alignment horizontal="left" vertical="top"/>
    </xf>
    <xf numFmtId="49" fontId="11" fillId="0" borderId="0" xfId="0" applyNumberFormat="1" applyFont="1" applyAlignment="1">
      <alignment horizontal="left" vertical="top" wrapText="1"/>
    </xf>
    <xf numFmtId="0" fontId="0" fillId="0" borderId="32" xfId="0" applyBorder="1" applyAlignment="1">
      <alignment vertical="top" wrapText="1"/>
    </xf>
    <xf numFmtId="0" fontId="0" fillId="0" borderId="53" xfId="0" applyBorder="1" applyAlignment="1">
      <alignment vertical="top" wrapText="1"/>
    </xf>
    <xf numFmtId="0" fontId="18" fillId="3" borderId="1" xfId="0" applyFont="1" applyFill="1" applyBorder="1" applyAlignment="1">
      <alignment horizontal="center"/>
    </xf>
    <xf numFmtId="0" fontId="13" fillId="0" borderId="0" xfId="0" applyFont="1" applyAlignment="1">
      <alignment horizontal="center"/>
    </xf>
    <xf numFmtId="0" fontId="18" fillId="2" borderId="47" xfId="0" applyFont="1" applyFill="1" applyBorder="1" applyAlignment="1">
      <alignment horizontal="center"/>
    </xf>
    <xf numFmtId="0" fontId="18" fillId="2" borderId="48" xfId="0" applyFont="1" applyFill="1" applyBorder="1" applyAlignment="1">
      <alignment horizontal="center"/>
    </xf>
    <xf numFmtId="0" fontId="0" fillId="0" borderId="27" xfId="0" applyBorder="1" applyAlignment="1">
      <alignment vertical="top" wrapText="1"/>
    </xf>
    <xf numFmtId="0" fontId="0" fillId="0" borderId="52" xfId="0" applyBorder="1" applyAlignment="1">
      <alignment vertical="top" wrapText="1"/>
    </xf>
    <xf numFmtId="0" fontId="0" fillId="0" borderId="51" xfId="0" applyBorder="1" applyAlignment="1">
      <alignment vertical="top" wrapText="1"/>
    </xf>
    <xf numFmtId="49" fontId="0" fillId="0" borderId="7" xfId="0" applyNumberFormat="1" applyBorder="1" applyAlignment="1">
      <alignment vertical="top"/>
    </xf>
    <xf numFmtId="0" fontId="10" fillId="0" borderId="0" xfId="0" applyFont="1" applyAlignment="1">
      <alignment horizontal="center" vertical="top"/>
    </xf>
    <xf numFmtId="0" fontId="6" fillId="0" borderId="0" xfId="0" applyFont="1" applyAlignment="1"/>
    <xf numFmtId="0" fontId="6" fillId="0" borderId="0" xfId="1" applyFont="1" applyAlignment="1" applyProtection="1">
      <alignment vertical="top" wrapText="1"/>
    </xf>
    <xf numFmtId="0" fontId="6" fillId="0" borderId="0" xfId="1" applyFont="1" applyAlignment="1" applyProtection="1">
      <alignment vertical="top"/>
    </xf>
    <xf numFmtId="0" fontId="29" fillId="8" borderId="0" xfId="0" applyFont="1" applyFill="1" applyAlignment="1">
      <alignment vertical="top"/>
    </xf>
    <xf numFmtId="0" fontId="30" fillId="8" borderId="0" xfId="0" applyFont="1" applyFill="1" applyAlignment="1">
      <alignment vertical="top"/>
    </xf>
    <xf numFmtId="0" fontId="0" fillId="0" borderId="0" xfId="0" applyAlignment="1"/>
    <xf numFmtId="0" fontId="0" fillId="0" borderId="11" xfId="0" applyBorder="1"/>
    <xf numFmtId="0" fontId="6" fillId="0" borderId="5" xfId="0" applyFont="1" applyBorder="1"/>
    <xf numFmtId="0" fontId="6" fillId="0" borderId="62" xfId="0" applyFont="1" applyBorder="1" applyAlignment="1">
      <alignment vertical="top" wrapText="1"/>
    </xf>
    <xf numFmtId="0" fontId="6" fillId="0" borderId="63" xfId="0" applyFont="1" applyBorder="1" applyAlignment="1">
      <alignment vertical="top" wrapText="1"/>
    </xf>
    <xf numFmtId="0" fontId="1" fillId="0" borderId="5" xfId="0" applyFont="1" applyBorder="1" applyAlignment="1">
      <alignment vertical="top" wrapText="1"/>
    </xf>
    <xf numFmtId="0" fontId="0" fillId="0" borderId="10" xfId="0" applyBorder="1"/>
    <xf numFmtId="0" fontId="0" fillId="0" borderId="13" xfId="0" applyBorder="1"/>
    <xf numFmtId="0" fontId="0" fillId="0" borderId="5" xfId="0" applyBorder="1" applyAlignment="1">
      <alignment horizontal="left" vertical="top" wrapText="1"/>
    </xf>
    <xf numFmtId="0" fontId="0" fillId="0" borderId="11" xfId="0" applyBorder="1" applyAlignment="1">
      <alignment horizontal="left" vertical="top" wrapText="1"/>
    </xf>
    <xf numFmtId="0" fontId="0" fillId="0" borderId="42" xfId="0" applyBorder="1"/>
    <xf numFmtId="0" fontId="1" fillId="0" borderId="31" xfId="0" applyFont="1" applyBorder="1"/>
    <xf numFmtId="0" fontId="1" fillId="0" borderId="0" xfId="0" applyFont="1" applyAlignment="1">
      <alignment vertical="top" wrapText="1"/>
    </xf>
    <xf numFmtId="0" fontId="0" fillId="0" borderId="0" xfId="0" applyAlignment="1">
      <alignment vertical="top"/>
    </xf>
    <xf numFmtId="0" fontId="0" fillId="0" borderId="7" xfId="0" applyBorder="1"/>
    <xf numFmtId="0" fontId="0" fillId="0" borderId="12" xfId="0" applyBorder="1"/>
    <xf numFmtId="0" fontId="4" fillId="0" borderId="0" xfId="0" applyFont="1" applyFill="1"/>
    <xf numFmtId="0" fontId="4" fillId="0" borderId="0" xfId="0" applyFont="1" applyFill="1" applyAlignment="1">
      <alignment horizontal="center" vertical="center"/>
    </xf>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0" fillId="0" borderId="1" xfId="0" applyBorder="1" applyAlignment="1">
      <alignment horizontal="center" vertical="center" wrapText="1"/>
    </xf>
    <xf numFmtId="0" fontId="3" fillId="0" borderId="0" xfId="1" quotePrefix="1" applyAlignment="1" applyProtection="1"/>
    <xf numFmtId="0" fontId="0" fillId="0" borderId="10" xfId="0" applyBorder="1" applyAlignment="1">
      <alignment horizontal="left" vertical="top"/>
    </xf>
    <xf numFmtId="0" fontId="0" fillId="0" borderId="5" xfId="0" applyBorder="1" applyAlignment="1">
      <alignment horizontal="left" vertical="top"/>
    </xf>
    <xf numFmtId="0" fontId="0" fillId="0" borderId="11" xfId="0" applyBorder="1" applyAlignment="1">
      <alignment horizontal="left" vertical="top"/>
    </xf>
    <xf numFmtId="0" fontId="0" fillId="0" borderId="13" xfId="0" applyBorder="1" applyAlignment="1">
      <alignment horizontal="left" vertical="top"/>
    </xf>
    <xf numFmtId="0" fontId="6" fillId="0" borderId="31" xfId="0" applyFont="1" applyBorder="1" applyAlignment="1">
      <alignment horizontal="left" vertical="top"/>
    </xf>
    <xf numFmtId="0" fontId="0" fillId="0" borderId="42" xfId="0" applyBorder="1" applyAlignment="1">
      <alignment horizontal="left" vertical="top"/>
    </xf>
    <xf numFmtId="0" fontId="0" fillId="0" borderId="7" xfId="0" applyBorder="1" applyAlignment="1">
      <alignment horizontal="left" vertical="top"/>
    </xf>
    <xf numFmtId="0" fontId="0" fillId="0" borderId="12" xfId="0" applyBorder="1" applyAlignment="1">
      <alignment horizontal="left" vertical="top"/>
    </xf>
    <xf numFmtId="0" fontId="0" fillId="0" borderId="0" xfId="0" applyAlignment="1">
      <alignment vertical="top" wrapText="1"/>
    </xf>
    <xf numFmtId="0" fontId="11" fillId="0" borderId="43" xfId="0" applyFont="1" applyBorder="1" applyAlignment="1">
      <alignment horizontal="center"/>
    </xf>
    <xf numFmtId="0" fontId="33" fillId="3" borderId="1" xfId="0" applyFont="1" applyFill="1" applyBorder="1" applyAlignment="1">
      <alignment horizontal="center"/>
    </xf>
    <xf numFmtId="0" fontId="34" fillId="3" borderId="1" xfId="0" applyFont="1" applyFill="1" applyBorder="1" applyAlignment="1">
      <alignment horizontal="center"/>
    </xf>
    <xf numFmtId="0" fontId="34" fillId="3" borderId="44" xfId="0" applyFont="1" applyFill="1" applyBorder="1" applyAlignment="1">
      <alignment horizontal="center" vertical="center" wrapText="1"/>
    </xf>
    <xf numFmtId="0" fontId="34" fillId="3" borderId="45" xfId="0" applyFont="1" applyFill="1" applyBorder="1" applyAlignment="1">
      <alignment horizontal="center" vertical="center" wrapText="1"/>
    </xf>
    <xf numFmtId="0" fontId="31" fillId="8" borderId="0" xfId="0" applyFont="1" applyFill="1" applyAlignment="1"/>
    <xf numFmtId="0" fontId="32" fillId="8" borderId="0" xfId="0" applyFont="1" applyFill="1" applyAlignment="1"/>
    <xf numFmtId="49" fontId="8" fillId="0" borderId="0" xfId="0" applyNumberFormat="1" applyFont="1" applyAlignment="1">
      <alignment horizontal="left" vertical="center"/>
    </xf>
    <xf numFmtId="0" fontId="8" fillId="0" borderId="0" xfId="0" applyFont="1" applyAlignment="1">
      <alignment horizontal="left"/>
    </xf>
    <xf numFmtId="0" fontId="0" fillId="0" borderId="0" xfId="0" applyAlignment="1">
      <alignment horizontal="left" vertical="center"/>
    </xf>
    <xf numFmtId="0" fontId="0" fillId="0" borderId="10" xfId="0" applyFill="1" applyBorder="1" applyAlignment="1">
      <alignment vertical="top" wrapText="1"/>
    </xf>
    <xf numFmtId="0" fontId="22" fillId="0" borderId="5" xfId="0" applyFont="1" applyFill="1" applyBorder="1" applyAlignment="1">
      <alignment vertical="top"/>
    </xf>
    <xf numFmtId="0" fontId="22" fillId="0" borderId="11" xfId="0" applyFont="1" applyFill="1" applyBorder="1" applyAlignment="1">
      <alignment vertical="top"/>
    </xf>
    <xf numFmtId="0" fontId="3" fillId="0" borderId="0" xfId="1" applyFont="1" applyAlignment="1" applyProtection="1">
      <alignment vertical="center"/>
    </xf>
    <xf numFmtId="0" fontId="3" fillId="0" borderId="0" xfId="1" applyAlignment="1" applyProtection="1">
      <alignment vertical="center"/>
    </xf>
    <xf numFmtId="0" fontId="35" fillId="8" borderId="0" xfId="0" applyFont="1" applyFill="1" applyAlignment="1">
      <alignment vertical="top"/>
    </xf>
    <xf numFmtId="0" fontId="0" fillId="0" borderId="43" xfId="0" applyFill="1" applyBorder="1" applyAlignment="1">
      <alignment horizontal="left" vertical="top" wrapText="1"/>
    </xf>
    <xf numFmtId="0" fontId="0" fillId="0" borderId="10" xfId="0" applyBorder="1" applyAlignment="1">
      <alignment vertical="top"/>
    </xf>
    <xf numFmtId="0" fontId="0" fillId="0" borderId="42" xfId="0" applyBorder="1" applyAlignment="1">
      <alignment vertical="top"/>
    </xf>
    <xf numFmtId="0" fontId="0" fillId="0" borderId="7" xfId="0" applyBorder="1" applyAlignment="1">
      <alignment vertical="top"/>
    </xf>
    <xf numFmtId="0" fontId="0" fillId="0" borderId="12" xfId="0" applyBorder="1" applyAlignment="1">
      <alignment vertical="top"/>
    </xf>
    <xf numFmtId="0" fontId="12" fillId="0" borderId="0" xfId="0" applyFont="1" applyFill="1" applyAlignment="1">
      <alignment horizontal="center" vertical="top"/>
    </xf>
    <xf numFmtId="0" fontId="0" fillId="0" borderId="7" xfId="0" applyBorder="1" applyAlignment="1">
      <alignment vertical="top" wrapText="1"/>
    </xf>
    <xf numFmtId="0" fontId="13" fillId="0" borderId="0" xfId="0" applyFont="1" applyFill="1" applyBorder="1" applyAlignment="1">
      <alignment horizontal="center" vertical="center"/>
    </xf>
    <xf numFmtId="166" fontId="6" fillId="0" borderId="0" xfId="0" applyNumberFormat="1" applyFont="1" applyFill="1" applyAlignment="1">
      <alignment horizontal="left" vertical="top"/>
    </xf>
    <xf numFmtId="0" fontId="1" fillId="0" borderId="0" xfId="1" applyFont="1" applyAlignment="1" applyProtection="1">
      <alignment vertical="top" wrapText="1"/>
    </xf>
    <xf numFmtId="0" fontId="1" fillId="0" borderId="0" xfId="1" applyFont="1" applyAlignment="1" applyProtection="1">
      <alignment vertical="top"/>
    </xf>
    <xf numFmtId="0" fontId="0" fillId="0" borderId="31" xfId="0" applyBorder="1" applyAlignment="1">
      <alignment vertical="top"/>
    </xf>
    <xf numFmtId="0" fontId="63" fillId="0" borderId="42" xfId="0" applyFont="1" applyBorder="1" applyAlignment="1">
      <alignment vertical="top"/>
    </xf>
    <xf numFmtId="0" fontId="6" fillId="0" borderId="0" xfId="0" applyFont="1"/>
    <xf numFmtId="49" fontId="74" fillId="0" borderId="0" xfId="0" applyNumberFormat="1" applyFont="1" applyAlignment="1">
      <alignment horizontal="left" vertical="center" wrapText="1"/>
    </xf>
    <xf numFmtId="0" fontId="0" fillId="0" borderId="31" xfId="0" applyFill="1" applyBorder="1" applyAlignment="1">
      <alignment vertical="top" wrapText="1"/>
    </xf>
    <xf numFmtId="0" fontId="0" fillId="0" borderId="42" xfId="0" applyFill="1" applyBorder="1" applyAlignment="1">
      <alignment vertical="top" wrapText="1"/>
    </xf>
    <xf numFmtId="0" fontId="6" fillId="0" borderId="31" xfId="0" applyFont="1" applyFill="1" applyBorder="1" applyAlignment="1">
      <alignment vertical="top" wrapText="1"/>
    </xf>
    <xf numFmtId="0" fontId="6" fillId="0" borderId="5" xfId="0" applyFont="1" applyFill="1" applyBorder="1" applyAlignment="1">
      <alignment vertical="top"/>
    </xf>
    <xf numFmtId="0" fontId="0" fillId="0" borderId="31" xfId="0" applyFill="1" applyBorder="1" applyAlignment="1">
      <alignment vertical="top"/>
    </xf>
    <xf numFmtId="0" fontId="63" fillId="0" borderId="31" xfId="0" applyFont="1" applyFill="1" applyBorder="1" applyAlignment="1">
      <alignment vertical="top" wrapText="1"/>
    </xf>
    <xf numFmtId="0" fontId="63" fillId="0" borderId="42" xfId="0" applyFont="1" applyFill="1" applyBorder="1" applyAlignment="1">
      <alignment vertical="top" wrapText="1"/>
    </xf>
    <xf numFmtId="0" fontId="14" fillId="0" borderId="43" xfId="0" applyFont="1" applyBorder="1" applyAlignment="1">
      <alignment horizontal="center" vertical="top"/>
    </xf>
    <xf numFmtId="0" fontId="6" fillId="0" borderId="11" xfId="0" applyFont="1" applyFill="1" applyBorder="1" applyAlignment="1">
      <alignment vertical="top"/>
    </xf>
    <xf numFmtId="0" fontId="17" fillId="0" borderId="0" xfId="0" applyFont="1"/>
    <xf numFmtId="0" fontId="22" fillId="0" borderId="5" xfId="0" applyFont="1" applyBorder="1" applyAlignment="1">
      <alignment vertical="top"/>
    </xf>
    <xf numFmtId="0" fontId="22" fillId="0" borderId="11" xfId="0" applyFont="1" applyBorder="1" applyAlignment="1">
      <alignment vertical="top"/>
    </xf>
    <xf numFmtId="0" fontId="0" fillId="0" borderId="0" xfId="0" applyFill="1" applyAlignment="1">
      <alignment horizontal="left" vertical="top" wrapText="1"/>
    </xf>
    <xf numFmtId="0" fontId="0" fillId="0" borderId="0" xfId="0" applyAlignment="1">
      <alignment wrapText="1"/>
    </xf>
    <xf numFmtId="0" fontId="3" fillId="0" borderId="0" xfId="1" applyAlignment="1" applyProtection="1">
      <alignment wrapText="1"/>
    </xf>
    <xf numFmtId="0" fontId="6" fillId="0" borderId="0" xfId="0" applyFont="1" applyFill="1" applyAlignment="1">
      <alignment horizontal="center" vertical="center"/>
    </xf>
    <xf numFmtId="49" fontId="11" fillId="0" borderId="0" xfId="0" applyNumberFormat="1" applyFont="1" applyAlignment="1">
      <alignment horizontal="left" vertical="center" wrapText="1"/>
    </xf>
    <xf numFmtId="0" fontId="15" fillId="0" borderId="43" xfId="0" applyFont="1" applyBorder="1" applyAlignment="1">
      <alignment horizontal="center" vertical="top"/>
    </xf>
    <xf numFmtId="49" fontId="22" fillId="0" borderId="5" xfId="0" applyNumberFormat="1" applyFont="1" applyBorder="1" applyAlignment="1">
      <alignment vertical="top" wrapText="1"/>
    </xf>
    <xf numFmtId="49" fontId="22" fillId="0" borderId="11" xfId="0" applyNumberFormat="1" applyFont="1" applyBorder="1" applyAlignment="1">
      <alignment vertical="top" wrapText="1"/>
    </xf>
    <xf numFmtId="0" fontId="62" fillId="0" borderId="0" xfId="0" applyFont="1" applyAlignment="1">
      <alignment horizontal="center" vertical="top"/>
    </xf>
    <xf numFmtId="0" fontId="3" fillId="0" borderId="0" xfId="1" applyBorder="1" applyAlignment="1" applyProtection="1"/>
    <xf numFmtId="49" fontId="4" fillId="0" borderId="0" xfId="0" applyNumberFormat="1" applyFont="1" applyFill="1" applyBorder="1" applyAlignment="1">
      <alignment horizontal="left" vertical="center"/>
    </xf>
    <xf numFmtId="0" fontId="0" fillId="5" borderId="0" xfId="0" applyFill="1" applyBorder="1" applyAlignment="1">
      <alignment vertical="top"/>
    </xf>
    <xf numFmtId="0" fontId="6" fillId="0" borderId="0" xfId="0" applyFont="1" applyBorder="1" applyAlignment="1">
      <alignment horizontal="left" wrapText="1"/>
    </xf>
    <xf numFmtId="0" fontId="6" fillId="0" borderId="0" xfId="0" applyFont="1" applyBorder="1" applyAlignment="1">
      <alignment horizontal="left"/>
    </xf>
    <xf numFmtId="0" fontId="14" fillId="0" borderId="0" xfId="0" applyFont="1" applyAlignment="1">
      <alignment horizontal="center" vertical="top"/>
    </xf>
    <xf numFmtId="0" fontId="0" fillId="0" borderId="31" xfId="0" applyBorder="1" applyAlignment="1">
      <alignment vertical="top" wrapText="1"/>
    </xf>
    <xf numFmtId="0" fontId="0" fillId="0" borderId="42" xfId="0" applyBorder="1" applyAlignment="1">
      <alignment vertical="top" wrapText="1"/>
    </xf>
    <xf numFmtId="0" fontId="4" fillId="4" borderId="47" xfId="0" applyFont="1" applyFill="1" applyBorder="1" applyAlignment="1">
      <alignment horizontal="center" vertical="center"/>
    </xf>
    <xf numFmtId="0" fontId="4" fillId="4" borderId="43" xfId="0" applyFont="1" applyFill="1" applyBorder="1" applyAlignment="1">
      <alignment horizontal="center" vertical="center"/>
    </xf>
    <xf numFmtId="0" fontId="4" fillId="4" borderId="48" xfId="0" applyFont="1" applyFill="1" applyBorder="1" applyAlignment="1">
      <alignment horizontal="center" vertical="center"/>
    </xf>
    <xf numFmtId="0" fontId="3" fillId="0" borderId="0" xfId="1" applyNumberFormat="1" applyAlignment="1" applyProtection="1">
      <alignment horizontal="left"/>
    </xf>
    <xf numFmtId="0" fontId="0" fillId="0" borderId="0" xfId="0" applyBorder="1" applyAlignment="1">
      <alignment vertical="top" wrapText="1"/>
    </xf>
    <xf numFmtId="0" fontId="11" fillId="0" borderId="0" xfId="0" applyFont="1" applyAlignment="1">
      <alignment horizontal="center" vertical="top"/>
    </xf>
    <xf numFmtId="165" fontId="4" fillId="4" borderId="2" xfId="0" applyNumberFormat="1" applyFont="1" applyFill="1" applyBorder="1" applyAlignment="1">
      <alignment horizontal="center"/>
    </xf>
    <xf numFmtId="165" fontId="4" fillId="4" borderId="3" xfId="0" applyNumberFormat="1" applyFont="1" applyFill="1" applyBorder="1" applyAlignment="1">
      <alignment horizontal="center"/>
    </xf>
    <xf numFmtId="165" fontId="4" fillId="4" borderId="3" xfId="0" applyNumberFormat="1" applyFont="1" applyFill="1" applyBorder="1" applyAlignment="1">
      <alignment horizontal="center" vertical="center"/>
    </xf>
    <xf numFmtId="0" fontId="21" fillId="0" borderId="0" xfId="0" applyFont="1" applyAlignment="1">
      <alignment horizontal="center" vertical="top"/>
    </xf>
    <xf numFmtId="0" fontId="4" fillId="3" borderId="44" xfId="0" applyFont="1" applyFill="1" applyBorder="1" applyAlignment="1">
      <alignment horizontal="center"/>
    </xf>
    <xf numFmtId="0" fontId="4" fillId="3" borderId="45" xfId="0" applyFont="1" applyFill="1" applyBorder="1" applyAlignment="1">
      <alignment horizontal="center"/>
    </xf>
    <xf numFmtId="0" fontId="6" fillId="0" borderId="0" xfId="0" applyFont="1" applyBorder="1" applyAlignment="1">
      <alignment vertical="top" wrapText="1"/>
    </xf>
    <xf numFmtId="0" fontId="0" fillId="0" borderId="35" xfId="0" applyFill="1" applyBorder="1" applyAlignment="1">
      <alignment vertical="top"/>
    </xf>
    <xf numFmtId="0" fontId="0" fillId="0" borderId="54" xfId="0" applyFill="1" applyBorder="1" applyAlignment="1">
      <alignment vertical="top"/>
    </xf>
    <xf numFmtId="0" fontId="0" fillId="0" borderId="18" xfId="0" applyFill="1" applyBorder="1" applyAlignment="1">
      <alignment vertical="top"/>
    </xf>
    <xf numFmtId="0" fontId="6" fillId="0" borderId="42" xfId="0" applyFont="1" applyFill="1" applyBorder="1" applyAlignment="1">
      <alignment vertical="top" wrapText="1"/>
    </xf>
    <xf numFmtId="0" fontId="6" fillId="0" borderId="41" xfId="0" applyFont="1" applyFill="1" applyBorder="1" applyAlignment="1">
      <alignment vertical="top"/>
    </xf>
    <xf numFmtId="0" fontId="6" fillId="0" borderId="17" xfId="0" applyFont="1" applyFill="1" applyBorder="1" applyAlignment="1">
      <alignment vertical="top"/>
    </xf>
    <xf numFmtId="0" fontId="0" fillId="0" borderId="41" xfId="0" applyFill="1" applyBorder="1" applyAlignment="1">
      <alignment vertical="top"/>
    </xf>
    <xf numFmtId="0" fontId="0" fillId="0" borderId="17" xfId="0" applyFill="1" applyBorder="1" applyAlignment="1">
      <alignment vertical="top"/>
    </xf>
    <xf numFmtId="0" fontId="0" fillId="0" borderId="30" xfId="0" applyFill="1" applyBorder="1" applyAlignment="1">
      <alignment vertical="top"/>
    </xf>
    <xf numFmtId="49" fontId="6" fillId="0" borderId="31" xfId="0" applyNumberFormat="1" applyFont="1" applyBorder="1" applyAlignment="1">
      <alignment vertical="top"/>
    </xf>
    <xf numFmtId="49" fontId="6" fillId="0" borderId="5" xfId="0" applyNumberFormat="1" applyFont="1" applyBorder="1" applyAlignment="1">
      <alignment vertical="top" wrapText="1"/>
    </xf>
    <xf numFmtId="49" fontId="0" fillId="0" borderId="11" xfId="0" applyNumberFormat="1" applyBorder="1" applyAlignment="1">
      <alignment vertical="top"/>
    </xf>
    <xf numFmtId="0" fontId="6" fillId="0" borderId="30" xfId="0" applyFont="1" applyBorder="1"/>
    <xf numFmtId="0" fontId="1" fillId="0" borderId="27" xfId="0" applyFont="1" applyBorder="1" applyAlignment="1">
      <alignment vertical="top" wrapText="1"/>
    </xf>
    <xf numFmtId="0" fontId="1" fillId="0" borderId="0" xfId="0" applyFont="1"/>
    <xf numFmtId="49" fontId="1" fillId="0" borderId="87" xfId="0" applyNumberFormat="1" applyFont="1" applyBorder="1" applyAlignment="1">
      <alignment horizontal="left" vertical="top"/>
    </xf>
    <xf numFmtId="49" fontId="6" fillId="0" borderId="88" xfId="0" applyNumberFormat="1" applyFont="1" applyBorder="1" applyAlignment="1">
      <alignment horizontal="left" vertical="top"/>
    </xf>
    <xf numFmtId="49" fontId="6" fillId="0" borderId="89" xfId="0" applyNumberFormat="1" applyFont="1" applyBorder="1" applyAlignment="1">
      <alignment horizontal="left" vertical="top"/>
    </xf>
    <xf numFmtId="0" fontId="1" fillId="0" borderId="31" xfId="0" applyFont="1" applyBorder="1" applyAlignment="1">
      <alignment vertical="top" wrapText="1"/>
    </xf>
    <xf numFmtId="0" fontId="1" fillId="0" borderId="30" xfId="0" applyFont="1" applyBorder="1" applyAlignment="1">
      <alignment vertical="top" wrapText="1"/>
    </xf>
    <xf numFmtId="0" fontId="63" fillId="0" borderId="30" xfId="0" applyFont="1" applyBorder="1" applyAlignment="1">
      <alignment vertical="top" wrapText="1"/>
    </xf>
    <xf numFmtId="0" fontId="63" fillId="0" borderId="31" xfId="0" applyFont="1" applyBorder="1"/>
    <xf numFmtId="0" fontId="63" fillId="0" borderId="30" xfId="0" applyFont="1" applyBorder="1"/>
    <xf numFmtId="0" fontId="1" fillId="0" borderId="30" xfId="0" applyFont="1" applyBorder="1"/>
    <xf numFmtId="0" fontId="63" fillId="0" borderId="5" xfId="0" applyFont="1" applyBorder="1" applyAlignment="1">
      <alignment vertical="top"/>
    </xf>
    <xf numFmtId="0" fontId="63" fillId="0" borderId="51" xfId="0" applyFont="1" applyBorder="1" applyAlignment="1">
      <alignment vertical="top"/>
    </xf>
    <xf numFmtId="0" fontId="74" fillId="0" borderId="0" xfId="0" applyFont="1" applyAlignment="1">
      <alignment horizontal="center"/>
    </xf>
    <xf numFmtId="0" fontId="0" fillId="0" borderId="0" xfId="0" applyFill="1"/>
    <xf numFmtId="0" fontId="1" fillId="0" borderId="46" xfId="0" applyFont="1" applyBorder="1" applyAlignment="1">
      <alignment horizontal="left" vertical="top" wrapText="1"/>
    </xf>
    <xf numFmtId="0" fontId="6" fillId="0" borderId="46" xfId="0" applyFont="1" applyBorder="1" applyAlignment="1">
      <alignment horizontal="left" vertical="top" wrapText="1"/>
    </xf>
    <xf numFmtId="0" fontId="1" fillId="0" borderId="0" xfId="0" applyFont="1" applyAlignment="1">
      <alignment horizontal="left" vertical="top"/>
    </xf>
    <xf numFmtId="0" fontId="40" fillId="0" borderId="0" xfId="1" applyFont="1" applyAlignment="1" applyProtection="1"/>
    <xf numFmtId="49" fontId="3" fillId="0" borderId="0" xfId="1" applyNumberFormat="1" applyAlignment="1" applyProtection="1"/>
    <xf numFmtId="164" fontId="2" fillId="0" borderId="0" xfId="0" applyNumberFormat="1" applyFont="1" applyAlignment="1">
      <alignment horizontal="center" vertical="center"/>
    </xf>
    <xf numFmtId="164" fontId="0" fillId="0" borderId="0" xfId="0" applyNumberFormat="1" applyAlignment="1">
      <alignment horizontal="center" vertical="center"/>
    </xf>
    <xf numFmtId="0" fontId="6" fillId="0" borderId="0" xfId="0" applyNumberFormat="1" applyFont="1" applyAlignment="1">
      <alignment horizontal="left" vertical="top" wrapText="1"/>
    </xf>
    <xf numFmtId="0" fontId="0" fillId="0" borderId="3" xfId="0" applyBorder="1" applyAlignment="1">
      <alignment vertical="top"/>
    </xf>
    <xf numFmtId="0" fontId="13" fillId="0" borderId="0" xfId="0" applyFont="1" applyAlignment="1">
      <alignment horizontal="center" vertical="top"/>
    </xf>
    <xf numFmtId="0" fontId="6" fillId="0" borderId="0" xfId="0" applyNumberFormat="1" applyFont="1" applyAlignment="1">
      <alignment vertical="top" wrapText="1"/>
    </xf>
    <xf numFmtId="0" fontId="0" fillId="0" borderId="0" xfId="0" applyAlignment="1">
      <alignment vertical="center" wrapText="1"/>
    </xf>
    <xf numFmtId="0" fontId="0" fillId="0" borderId="0" xfId="0" applyAlignment="1">
      <alignment vertical="center"/>
    </xf>
    <xf numFmtId="0" fontId="23" fillId="0" borderId="0" xfId="0" applyFont="1" applyAlignment="1">
      <alignment horizontal="left" vertical="center" wrapText="1"/>
    </xf>
    <xf numFmtId="0" fontId="23" fillId="0" borderId="0" xfId="0" applyFont="1" applyAlignment="1">
      <alignment horizontal="left" vertical="center"/>
    </xf>
    <xf numFmtId="49" fontId="0" fillId="0" borderId="31" xfId="0" applyNumberFormat="1" applyBorder="1" applyAlignment="1">
      <alignment vertical="top" wrapText="1"/>
    </xf>
    <xf numFmtId="49" fontId="0" fillId="0" borderId="41" xfId="0" applyNumberFormat="1" applyBorder="1" applyAlignment="1">
      <alignment vertical="top" wrapText="1"/>
    </xf>
    <xf numFmtId="49" fontId="0" fillId="0" borderId="17" xfId="0" applyNumberFormat="1" applyBorder="1" applyAlignment="1">
      <alignment vertical="top" wrapText="1"/>
    </xf>
    <xf numFmtId="0" fontId="0" fillId="0" borderId="0" xfId="0" applyBorder="1" applyAlignment="1">
      <alignment horizontal="left" vertical="top" wrapText="1"/>
    </xf>
    <xf numFmtId="0" fontId="4" fillId="3" borderId="1" xfId="0" applyFont="1" applyFill="1" applyBorder="1" applyAlignment="1">
      <alignment horizontal="center"/>
    </xf>
    <xf numFmtId="0" fontId="45" fillId="0" borderId="0" xfId="0" applyFont="1" applyAlignment="1">
      <alignment horizontal="center" vertical="top"/>
    </xf>
    <xf numFmtId="0" fontId="0" fillId="0" borderId="13" xfId="0" applyFill="1" applyBorder="1" applyAlignment="1">
      <alignment vertical="top" wrapText="1"/>
    </xf>
    <xf numFmtId="0" fontId="42" fillId="0" borderId="0" xfId="0" applyFont="1" applyAlignment="1">
      <alignment horizontal="center" vertical="top"/>
    </xf>
    <xf numFmtId="0" fontId="1" fillId="0" borderId="0" xfId="0" applyFont="1" applyFill="1" applyAlignment="1">
      <alignment horizontal="left" vertical="top" wrapText="1"/>
    </xf>
    <xf numFmtId="0" fontId="63" fillId="0" borderId="5" xfId="0" applyFont="1" applyBorder="1" applyAlignment="1">
      <alignment vertical="top" wrapText="1"/>
    </xf>
    <xf numFmtId="0" fontId="63" fillId="0" borderId="11" xfId="0" applyFont="1" applyBorder="1" applyAlignment="1">
      <alignment vertical="top" wrapText="1"/>
    </xf>
    <xf numFmtId="0" fontId="6" fillId="0" borderId="38" xfId="0" applyFont="1" applyBorder="1" applyAlignment="1">
      <alignment vertical="top" wrapText="1"/>
    </xf>
    <xf numFmtId="0" fontId="0" fillId="0" borderId="55" xfId="0" applyBorder="1" applyAlignment="1">
      <alignment vertical="top" wrapText="1"/>
    </xf>
    <xf numFmtId="0" fontId="63" fillId="0" borderId="85" xfId="0" applyFont="1" applyBorder="1" applyAlignment="1">
      <alignment vertical="top" wrapText="1"/>
    </xf>
    <xf numFmtId="0" fontId="63" fillId="0" borderId="86" xfId="0" applyFont="1" applyBorder="1" applyAlignment="1">
      <alignment vertical="top" wrapText="1"/>
    </xf>
    <xf numFmtId="0" fontId="6" fillId="0" borderId="85" xfId="0" applyFont="1" applyBorder="1" applyAlignment="1">
      <alignment vertical="top" wrapText="1"/>
    </xf>
    <xf numFmtId="0" fontId="6" fillId="0" borderId="86" xfId="0" applyFont="1" applyBorder="1" applyAlignment="1">
      <alignment vertical="top" wrapText="1"/>
    </xf>
    <xf numFmtId="49" fontId="6" fillId="0" borderId="31" xfId="0" applyNumberFormat="1" applyFont="1" applyBorder="1" applyAlignment="1">
      <alignment vertical="top" wrapText="1"/>
    </xf>
    <xf numFmtId="49" fontId="0" fillId="0" borderId="42" xfId="0" applyNumberFormat="1" applyBorder="1" applyAlignment="1">
      <alignment vertical="top" wrapText="1"/>
    </xf>
    <xf numFmtId="49" fontId="6" fillId="0" borderId="42" xfId="0" applyNumberFormat="1" applyFont="1" applyBorder="1" applyAlignment="1">
      <alignment vertical="top" wrapText="1"/>
    </xf>
    <xf numFmtId="49" fontId="6" fillId="0" borderId="31" xfId="0" applyNumberFormat="1" applyFont="1" applyBorder="1" applyAlignment="1">
      <alignment horizontal="left" vertical="top" wrapText="1"/>
    </xf>
    <xf numFmtId="49" fontId="6" fillId="0" borderId="42" xfId="0" applyNumberFormat="1" applyFont="1" applyBorder="1" applyAlignment="1">
      <alignment horizontal="left" vertical="top" wrapText="1"/>
    </xf>
    <xf numFmtId="49" fontId="6" fillId="0" borderId="10" xfId="0" applyNumberFormat="1" applyFont="1" applyBorder="1" applyAlignment="1">
      <alignment vertical="top" wrapText="1"/>
    </xf>
    <xf numFmtId="49" fontId="0" fillId="0" borderId="13" xfId="0" applyNumberFormat="1" applyBorder="1" applyAlignment="1">
      <alignment vertical="top" wrapText="1"/>
    </xf>
    <xf numFmtId="49" fontId="2" fillId="0" borderId="31" xfId="0" applyNumberFormat="1" applyFont="1" applyBorder="1" applyAlignment="1">
      <alignment vertical="top" wrapText="1"/>
    </xf>
    <xf numFmtId="49" fontId="2" fillId="0" borderId="42" xfId="0" applyNumberFormat="1" applyFont="1" applyBorder="1" applyAlignment="1">
      <alignment vertical="top" wrapText="1"/>
    </xf>
    <xf numFmtId="49" fontId="63" fillId="0" borderId="31" xfId="0" applyNumberFormat="1" applyFont="1" applyBorder="1" applyAlignment="1">
      <alignment vertical="top" wrapText="1"/>
    </xf>
    <xf numFmtId="49" fontId="63" fillId="0" borderId="42" xfId="0" applyNumberFormat="1" applyFont="1" applyBorder="1" applyAlignment="1">
      <alignment vertical="top" wrapText="1"/>
    </xf>
    <xf numFmtId="49" fontId="63" fillId="0" borderId="5" xfId="0" applyNumberFormat="1" applyFont="1" applyBorder="1" applyAlignment="1">
      <alignment vertical="top" wrapText="1"/>
    </xf>
    <xf numFmtId="49" fontId="63" fillId="0" borderId="11" xfId="0" applyNumberFormat="1" applyFont="1" applyBorder="1" applyAlignment="1">
      <alignment vertical="top" wrapText="1"/>
    </xf>
    <xf numFmtId="49" fontId="74" fillId="0" borderId="31" xfId="0" applyNumberFormat="1" applyFont="1" applyBorder="1" applyAlignment="1">
      <alignment vertical="top" wrapText="1"/>
    </xf>
    <xf numFmtId="49" fontId="6" fillId="0" borderId="39" xfId="0" applyNumberFormat="1" applyFont="1" applyBorder="1" applyAlignment="1">
      <alignment vertical="top" wrapText="1"/>
    </xf>
    <xf numFmtId="49" fontId="0" fillId="0" borderId="56" xfId="0" applyNumberFormat="1" applyBorder="1" applyAlignment="1">
      <alignment vertical="top" wrapText="1"/>
    </xf>
    <xf numFmtId="49" fontId="74" fillId="0" borderId="0" xfId="0" applyNumberFormat="1" applyFont="1" applyAlignment="1">
      <alignment horizontal="left" vertical="top" wrapText="1"/>
    </xf>
    <xf numFmtId="0" fontId="2" fillId="0" borderId="0" xfId="0" applyFont="1" applyAlignment="1">
      <alignment horizontal="left" vertical="center"/>
    </xf>
    <xf numFmtId="0" fontId="6" fillId="0" borderId="11" xfId="0" applyFont="1" applyBorder="1" applyAlignment="1">
      <alignment vertical="top" wrapText="1"/>
    </xf>
    <xf numFmtId="0" fontId="1" fillId="0" borderId="0" xfId="0" applyFont="1" applyAlignment="1">
      <alignment horizontal="left" vertical="center"/>
    </xf>
    <xf numFmtId="0" fontId="1" fillId="0" borderId="43" xfId="0" applyFont="1" applyFill="1" applyBorder="1" applyAlignment="1">
      <alignment horizontal="left" vertical="top" wrapText="1"/>
    </xf>
    <xf numFmtId="0" fontId="1" fillId="0" borderId="43" xfId="0" applyFont="1" applyBorder="1" applyAlignment="1">
      <alignment horizontal="left" vertical="top" wrapText="1"/>
    </xf>
    <xf numFmtId="0" fontId="17" fillId="0" borderId="0" xfId="0" applyFont="1" applyFill="1" applyAlignment="1">
      <alignment horizontal="center" vertical="top"/>
    </xf>
    <xf numFmtId="0" fontId="1" fillId="0" borderId="3" xfId="0" applyFont="1" applyBorder="1" applyAlignment="1">
      <alignment horizontal="left" vertical="top"/>
    </xf>
    <xf numFmtId="0" fontId="63" fillId="0" borderId="23" xfId="0" applyFont="1" applyBorder="1" applyAlignment="1">
      <alignment vertical="top" wrapText="1"/>
    </xf>
    <xf numFmtId="0" fontId="63" fillId="0" borderId="40" xfId="0" applyFont="1" applyBorder="1" applyAlignment="1">
      <alignment vertical="top" wrapText="1"/>
    </xf>
    <xf numFmtId="0" fontId="15" fillId="0" borderId="0" xfId="0" applyFont="1" applyAlignment="1">
      <alignment horizontal="center" vertical="top"/>
    </xf>
    <xf numFmtId="0" fontId="0" fillId="0" borderId="3" xfId="0" applyBorder="1" applyAlignment="1">
      <alignment horizontal="left" vertical="center" wrapText="1"/>
    </xf>
    <xf numFmtId="0" fontId="0" fillId="0" borderId="0" xfId="0" applyFill="1" applyAlignment="1">
      <alignment vertical="top"/>
    </xf>
    <xf numFmtId="49" fontId="2" fillId="0" borderId="0" xfId="0" applyNumberFormat="1" applyFont="1" applyFill="1" applyAlignment="1">
      <alignment horizontal="left" vertical="top" wrapText="1"/>
    </xf>
    <xf numFmtId="0" fontId="0" fillId="0" borderId="0" xfId="0" applyFill="1" applyAlignment="1"/>
    <xf numFmtId="0" fontId="4" fillId="0" borderId="0" xfId="0" applyFont="1" applyFill="1" applyAlignment="1">
      <alignment horizontal="left" vertical="top"/>
    </xf>
    <xf numFmtId="0" fontId="43" fillId="0" borderId="0" xfId="0" applyFont="1" applyAlignment="1">
      <alignment horizontal="center" vertical="top"/>
    </xf>
    <xf numFmtId="0" fontId="6" fillId="0" borderId="0" xfId="0" applyFont="1" applyAlignment="1">
      <alignment vertical="top" wrapText="1"/>
    </xf>
    <xf numFmtId="0" fontId="0" fillId="0" borderId="3" xfId="0" applyBorder="1" applyAlignment="1">
      <alignment vertical="top" wrapText="1"/>
    </xf>
    <xf numFmtId="0" fontId="31" fillId="8" borderId="0" xfId="0" applyFont="1" applyFill="1" applyAlignment="1">
      <alignment wrapText="1"/>
    </xf>
    <xf numFmtId="0" fontId="63" fillId="0" borderId="10" xfId="0" applyFont="1" applyBorder="1" applyAlignment="1">
      <alignment vertical="top" wrapText="1"/>
    </xf>
    <xf numFmtId="0" fontId="63" fillId="0" borderId="13" xfId="0" applyFont="1" applyBorder="1" applyAlignment="1">
      <alignment vertical="top" wrapText="1"/>
    </xf>
    <xf numFmtId="0" fontId="0" fillId="0" borderId="23" xfId="0" applyBorder="1" applyAlignment="1">
      <alignment vertical="top" wrapText="1"/>
    </xf>
    <xf numFmtId="0" fontId="0" fillId="0" borderId="40" xfId="0" applyBorder="1" applyAlignment="1">
      <alignment vertical="top" wrapText="1"/>
    </xf>
    <xf numFmtId="0" fontId="6" fillId="0" borderId="72" xfId="0" applyFont="1" applyBorder="1" applyAlignment="1">
      <alignment vertical="top" wrapText="1"/>
    </xf>
    <xf numFmtId="0" fontId="0" fillId="0" borderId="69" xfId="0" applyBorder="1" applyAlignment="1">
      <alignment vertical="top" wrapText="1"/>
    </xf>
    <xf numFmtId="0" fontId="0" fillId="0" borderId="62" xfId="0" applyBorder="1" applyAlignment="1">
      <alignment vertical="top" wrapText="1"/>
    </xf>
    <xf numFmtId="0" fontId="0" fillId="0" borderId="63" xfId="0" applyBorder="1" applyAlignment="1">
      <alignment vertical="top" wrapText="1"/>
    </xf>
    <xf numFmtId="0" fontId="63" fillId="0" borderId="62" xfId="0" applyFont="1" applyBorder="1" applyAlignment="1">
      <alignment vertical="top" wrapText="1"/>
    </xf>
    <xf numFmtId="0" fontId="63" fillId="0" borderId="63" xfId="0" applyFont="1" applyBorder="1" applyAlignment="1">
      <alignment vertical="top" wrapText="1"/>
    </xf>
    <xf numFmtId="0" fontId="2" fillId="0" borderId="0" xfId="0" applyFont="1" applyFill="1" applyAlignment="1">
      <alignment horizontal="left" vertical="center"/>
    </xf>
    <xf numFmtId="0" fontId="2" fillId="0" borderId="0" xfId="0" applyFont="1" applyAlignment="1">
      <alignment vertical="center" wrapText="1"/>
    </xf>
    <xf numFmtId="49" fontId="6" fillId="0" borderId="0" xfId="0" applyNumberFormat="1" applyFont="1" applyBorder="1" applyAlignment="1">
      <alignment horizontal="left" vertical="center" wrapText="1"/>
    </xf>
    <xf numFmtId="0" fontId="0" fillId="0" borderId="0" xfId="0" applyBorder="1" applyAlignment="1"/>
    <xf numFmtId="49" fontId="6" fillId="0" borderId="43" xfId="0" applyNumberFormat="1" applyFont="1" applyBorder="1" applyAlignment="1">
      <alignment horizontal="left" vertical="center" wrapText="1"/>
    </xf>
    <xf numFmtId="0" fontId="76" fillId="0" borderId="31" xfId="0" applyFont="1" applyBorder="1" applyAlignment="1">
      <alignment vertical="top" wrapText="1"/>
    </xf>
    <xf numFmtId="0" fontId="6" fillId="5" borderId="57" xfId="0" applyFont="1" applyFill="1" applyBorder="1" applyAlignment="1">
      <alignment vertical="top" wrapText="1"/>
    </xf>
    <xf numFmtId="0" fontId="0" fillId="5" borderId="58" xfId="0" applyFill="1" applyBorder="1" applyAlignment="1">
      <alignment vertical="top"/>
    </xf>
    <xf numFmtId="0" fontId="0" fillId="5" borderId="59" xfId="0" applyFill="1" applyBorder="1" applyAlignment="1">
      <alignment vertical="top"/>
    </xf>
    <xf numFmtId="0" fontId="0" fillId="5" borderId="60" xfId="0" applyFill="1" applyBorder="1" applyAlignment="1">
      <alignment vertical="top"/>
    </xf>
    <xf numFmtId="0" fontId="63" fillId="0" borderId="11" xfId="0" applyFont="1" applyBorder="1" applyAlignment="1">
      <alignment vertical="top"/>
    </xf>
    <xf numFmtId="49" fontId="16" fillId="0" borderId="0" xfId="0" applyNumberFormat="1" applyFont="1" applyAlignment="1">
      <alignment horizontal="left" vertical="center" wrapText="1"/>
    </xf>
    <xf numFmtId="0" fontId="39" fillId="0" borderId="0" xfId="0" applyFont="1" applyAlignment="1">
      <alignment horizontal="center" vertical="top"/>
    </xf>
    <xf numFmtId="0" fontId="6" fillId="0" borderId="41" xfId="0" applyFont="1" applyBorder="1" applyAlignment="1">
      <alignment vertical="top"/>
    </xf>
    <xf numFmtId="0" fontId="6" fillId="0" borderId="17" xfId="0" applyFont="1" applyBorder="1" applyAlignment="1">
      <alignment vertical="top"/>
    </xf>
    <xf numFmtId="0" fontId="6" fillId="0" borderId="0" xfId="0" applyFont="1" applyFill="1" applyAlignment="1">
      <alignment horizontal="left" vertical="center"/>
    </xf>
    <xf numFmtId="166" fontId="6" fillId="0" borderId="3" xfId="0" applyNumberFormat="1" applyFont="1" applyFill="1" applyBorder="1" applyAlignment="1">
      <alignment horizontal="left" vertical="top"/>
    </xf>
    <xf numFmtId="0" fontId="0" fillId="0" borderId="0" xfId="0" applyAlignment="1">
      <alignment horizontal="center" vertical="center"/>
    </xf>
    <xf numFmtId="49" fontId="6" fillId="0" borderId="35" xfId="0" applyNumberFormat="1" applyFont="1" applyFill="1" applyBorder="1" applyAlignment="1">
      <alignment vertical="top" wrapText="1"/>
    </xf>
    <xf numFmtId="49" fontId="0" fillId="0" borderId="54" xfId="0" applyNumberFormat="1" applyFill="1" applyBorder="1" applyAlignment="1">
      <alignment vertical="top" wrapText="1"/>
    </xf>
    <xf numFmtId="49" fontId="0" fillId="0" borderId="18" xfId="0" applyNumberFormat="1" applyFill="1" applyBorder="1" applyAlignment="1">
      <alignment vertical="top" wrapText="1"/>
    </xf>
    <xf numFmtId="0" fontId="69" fillId="0" borderId="0" xfId="0" applyFont="1" applyAlignment="1">
      <alignment horizontal="center" vertical="top" wrapText="1"/>
    </xf>
    <xf numFmtId="0" fontId="6" fillId="0" borderId="35" xfId="0" applyFont="1" applyBorder="1" applyAlignment="1">
      <alignment vertical="top" wrapText="1"/>
    </xf>
    <xf numFmtId="0" fontId="0" fillId="0" borderId="61" xfId="0" applyBorder="1" applyAlignment="1">
      <alignment vertical="top" wrapText="1"/>
    </xf>
    <xf numFmtId="49" fontId="6" fillId="0" borderId="0" xfId="0" applyNumberFormat="1" applyFont="1" applyFill="1" applyAlignment="1">
      <alignment horizontal="left" vertical="center" wrapText="1"/>
    </xf>
    <xf numFmtId="0" fontId="0" fillId="0" borderId="0" xfId="0" applyFill="1" applyAlignment="1">
      <alignment vertical="center"/>
    </xf>
    <xf numFmtId="0" fontId="6" fillId="0" borderId="0" xfId="0" applyNumberFormat="1" applyFont="1" applyFill="1" applyAlignment="1">
      <alignment horizontal="left" vertical="top" wrapText="1"/>
    </xf>
    <xf numFmtId="0" fontId="33" fillId="3" borderId="1" xfId="0" applyFont="1" applyFill="1" applyBorder="1" applyAlignment="1">
      <alignment horizontal="center" vertical="top" wrapText="1"/>
    </xf>
    <xf numFmtId="49" fontId="6" fillId="0" borderId="49" xfId="0" applyNumberFormat="1" applyFont="1" applyBorder="1" applyAlignment="1">
      <alignment vertical="top" wrapText="1"/>
    </xf>
    <xf numFmtId="49" fontId="0" fillId="0" borderId="50" xfId="0" applyNumberFormat="1" applyBorder="1" applyAlignment="1">
      <alignment vertical="top" wrapText="1"/>
    </xf>
    <xf numFmtId="0" fontId="63" fillId="0" borderId="31" xfId="0" applyFont="1" applyFill="1" applyBorder="1" applyAlignment="1">
      <alignment vertical="top"/>
    </xf>
    <xf numFmtId="0" fontId="63" fillId="0" borderId="42" xfId="0" applyFont="1" applyFill="1" applyBorder="1" applyAlignment="1">
      <alignment vertical="top"/>
    </xf>
    <xf numFmtId="0" fontId="6" fillId="0" borderId="42" xfId="0" applyFont="1" applyFill="1" applyBorder="1" applyAlignment="1">
      <alignment vertical="top"/>
    </xf>
    <xf numFmtId="0" fontId="6" fillId="0" borderId="5" xfId="0" applyFont="1" applyFill="1" applyBorder="1" applyAlignment="1">
      <alignment vertical="top" wrapText="1"/>
    </xf>
    <xf numFmtId="0" fontId="6" fillId="0" borderId="10" xfId="0" applyFont="1" applyFill="1" applyBorder="1" applyAlignment="1">
      <alignment vertical="top"/>
    </xf>
    <xf numFmtId="0" fontId="67" fillId="0" borderId="0" xfId="0" applyFont="1" applyAlignment="1">
      <alignment horizontal="center" vertical="top"/>
    </xf>
    <xf numFmtId="49" fontId="2" fillId="0" borderId="0" xfId="0" applyNumberFormat="1" applyFont="1" applyFill="1" applyAlignment="1">
      <alignment horizontal="left" vertical="center" wrapText="1"/>
    </xf>
    <xf numFmtId="0" fontId="0" fillId="0" borderId="35" xfId="0" applyBorder="1" applyAlignment="1">
      <alignment vertical="top" wrapText="1"/>
    </xf>
    <xf numFmtId="0" fontId="6" fillId="0" borderId="0" xfId="0" applyFont="1" applyFill="1" applyAlignment="1">
      <alignment horizontal="left" vertical="top"/>
    </xf>
    <xf numFmtId="0" fontId="45" fillId="0" borderId="0" xfId="0" applyFont="1" applyAlignment="1">
      <alignment horizontal="center" vertical="top" wrapText="1"/>
    </xf>
    <xf numFmtId="49" fontId="0" fillId="0" borderId="49" xfId="0" applyNumberFormat="1" applyBorder="1" applyAlignment="1">
      <alignment vertical="top" wrapText="1"/>
    </xf>
    <xf numFmtId="166" fontId="4" fillId="0" borderId="0" xfId="0" applyNumberFormat="1" applyFont="1" applyFill="1" applyAlignment="1">
      <alignment horizontal="center"/>
    </xf>
    <xf numFmtId="166" fontId="4" fillId="0" borderId="3" xfId="0" applyNumberFormat="1" applyFont="1" applyFill="1" applyBorder="1" applyAlignment="1">
      <alignment horizontal="center"/>
    </xf>
    <xf numFmtId="0" fontId="0" fillId="0" borderId="3" xfId="0" applyBorder="1"/>
    <xf numFmtId="3" fontId="6" fillId="0" borderId="0" xfId="0" applyNumberFormat="1" applyFont="1" applyAlignment="1">
      <alignment horizontal="left" vertical="top"/>
    </xf>
    <xf numFmtId="0" fontId="6" fillId="0" borderId="0" xfId="0" applyFont="1" applyAlignment="1">
      <alignment horizontal="left" vertical="center"/>
    </xf>
    <xf numFmtId="49" fontId="0" fillId="0" borderId="23" xfId="0" applyNumberFormat="1" applyBorder="1" applyAlignment="1">
      <alignment vertical="top" wrapText="1"/>
    </xf>
    <xf numFmtId="49" fontId="0" fillId="0" borderId="40" xfId="0" applyNumberFormat="1" applyBorder="1" applyAlignment="1">
      <alignment vertical="top" wrapText="1"/>
    </xf>
    <xf numFmtId="49" fontId="6" fillId="0" borderId="82" xfId="0" applyNumberFormat="1" applyFont="1" applyBorder="1" applyAlignment="1">
      <alignment vertical="top" wrapText="1"/>
    </xf>
    <xf numFmtId="49" fontId="0" fillId="0" borderId="83" xfId="0" applyNumberFormat="1" applyBorder="1" applyAlignment="1">
      <alignment vertical="top" wrapText="1"/>
    </xf>
    <xf numFmtId="49" fontId="6" fillId="0" borderId="72" xfId="0" applyNumberFormat="1" applyFont="1" applyBorder="1" applyAlignment="1">
      <alignment vertical="top" wrapText="1"/>
    </xf>
    <xf numFmtId="49" fontId="6" fillId="0" borderId="69" xfId="0" applyNumberFormat="1" applyFont="1" applyBorder="1" applyAlignment="1">
      <alignment vertical="top" wrapText="1"/>
    </xf>
    <xf numFmtId="49" fontId="6" fillId="0" borderId="62" xfId="0" applyNumberFormat="1" applyFont="1" applyBorder="1" applyAlignment="1">
      <alignment vertical="top" wrapText="1"/>
    </xf>
    <xf numFmtId="49" fontId="6" fillId="0" borderId="63" xfId="0" applyNumberFormat="1" applyFont="1" applyBorder="1" applyAlignment="1">
      <alignment vertical="top" wrapText="1"/>
    </xf>
    <xf numFmtId="49" fontId="0" fillId="0" borderId="5" xfId="0" applyNumberFormat="1" applyFill="1" applyBorder="1" applyAlignment="1">
      <alignment vertical="top" wrapText="1"/>
    </xf>
    <xf numFmtId="49" fontId="0" fillId="0" borderId="11" xfId="0" applyNumberFormat="1" applyFill="1" applyBorder="1" applyAlignment="1">
      <alignment vertical="top" wrapText="1"/>
    </xf>
    <xf numFmtId="49" fontId="17" fillId="0" borderId="5" xfId="0" applyNumberFormat="1" applyFont="1" applyBorder="1" applyAlignment="1">
      <alignment vertical="top" wrapText="1"/>
    </xf>
    <xf numFmtId="49" fontId="17" fillId="0" borderId="11" xfId="0" applyNumberFormat="1" applyFont="1" applyBorder="1" applyAlignment="1">
      <alignment vertical="top" wrapText="1"/>
    </xf>
    <xf numFmtId="0" fontId="20" fillId="0" borderId="0" xfId="0" applyFont="1" applyAlignment="1">
      <alignment horizontal="center" vertical="top"/>
    </xf>
    <xf numFmtId="0" fontId="33" fillId="3" borderId="1" xfId="0" applyFont="1" applyFill="1" applyBorder="1" applyAlignment="1">
      <alignment horizontal="left" vertical="top"/>
    </xf>
    <xf numFmtId="0" fontId="0" fillId="0" borderId="23" xfId="0" applyFill="1" applyBorder="1" applyAlignment="1">
      <alignment vertical="top"/>
    </xf>
    <xf numFmtId="0" fontId="0" fillId="0" borderId="40" xfId="0" applyFill="1" applyBorder="1" applyAlignment="1">
      <alignment vertical="top"/>
    </xf>
    <xf numFmtId="0" fontId="0" fillId="0" borderId="7" xfId="0" applyFill="1" applyBorder="1" applyAlignment="1">
      <alignment vertical="top"/>
    </xf>
    <xf numFmtId="0" fontId="0" fillId="0" borderId="12" xfId="0" applyFill="1" applyBorder="1" applyAlignment="1">
      <alignment vertical="top"/>
    </xf>
    <xf numFmtId="0" fontId="0" fillId="0" borderId="3" xfId="0" applyBorder="1" applyAlignment="1">
      <alignment horizontal="left" vertical="top" wrapText="1"/>
    </xf>
    <xf numFmtId="0" fontId="6" fillId="0" borderId="0" xfId="0" applyNumberFormat="1" applyFont="1" applyFill="1" applyAlignment="1">
      <alignment vertical="top" wrapText="1"/>
    </xf>
    <xf numFmtId="49" fontId="0" fillId="0" borderId="12" xfId="0" applyNumberFormat="1" applyBorder="1" applyAlignment="1">
      <alignment vertical="top" wrapText="1"/>
    </xf>
    <xf numFmtId="49" fontId="0" fillId="0" borderId="0" xfId="0" applyNumberFormat="1" applyFill="1" applyBorder="1" applyAlignment="1">
      <alignment vertical="top" wrapText="1"/>
    </xf>
    <xf numFmtId="49" fontId="0" fillId="0" borderId="10" xfId="0" applyNumberFormat="1" applyBorder="1" applyAlignment="1">
      <alignment vertical="top" wrapText="1"/>
    </xf>
    <xf numFmtId="49" fontId="4" fillId="0" borderId="0" xfId="0" applyNumberFormat="1" applyFont="1" applyFill="1" applyAlignment="1">
      <alignment horizontal="left" vertical="top" wrapText="1"/>
    </xf>
    <xf numFmtId="0" fontId="3" fillId="0" borderId="0" xfId="1" applyFill="1" applyAlignment="1" applyProtection="1"/>
    <xf numFmtId="0" fontId="34" fillId="0" borderId="0" xfId="0" applyFont="1" applyAlignment="1">
      <alignment horizontal="center" vertical="top"/>
    </xf>
    <xf numFmtId="49" fontId="1" fillId="0" borderId="31" xfId="0" applyNumberFormat="1" applyFont="1" applyBorder="1" applyAlignment="1">
      <alignment vertical="top" wrapText="1"/>
    </xf>
    <xf numFmtId="0" fontId="6" fillId="0" borderId="10" xfId="0" applyFont="1" applyBorder="1" applyAlignment="1">
      <alignment wrapText="1"/>
    </xf>
    <xf numFmtId="0" fontId="0" fillId="0" borderId="13" xfId="0" applyBorder="1" applyAlignment="1">
      <alignment wrapText="1"/>
    </xf>
    <xf numFmtId="0" fontId="6" fillId="0" borderId="31" xfId="0" applyFont="1" applyBorder="1" applyAlignment="1">
      <alignment horizontal="left" vertical="top" wrapText="1"/>
    </xf>
    <xf numFmtId="0" fontId="68" fillId="0" borderId="0" xfId="0" applyNumberFormat="1" applyFont="1" applyFill="1" applyAlignment="1">
      <alignment horizontal="left" vertical="top" wrapText="1"/>
    </xf>
    <xf numFmtId="0" fontId="44" fillId="0" borderId="43" xfId="0" applyFont="1" applyBorder="1" applyAlignment="1">
      <alignment horizontal="center" vertical="top"/>
    </xf>
    <xf numFmtId="0" fontId="2" fillId="0" borderId="0" xfId="0" applyFont="1" applyAlignment="1">
      <alignment horizontal="left"/>
    </xf>
    <xf numFmtId="0" fontId="0" fillId="0" borderId="46" xfId="0" applyBorder="1" applyAlignment="1">
      <alignment horizontal="center" vertical="top"/>
    </xf>
    <xf numFmtId="0" fontId="0" fillId="0" borderId="45" xfId="0" applyBorder="1" applyAlignment="1">
      <alignment horizontal="center" vertical="top"/>
    </xf>
    <xf numFmtId="0" fontId="2" fillId="0" borderId="0" xfId="0" applyFont="1" applyAlignment="1">
      <alignment horizontal="left" vertical="top" wrapText="1"/>
    </xf>
    <xf numFmtId="0" fontId="37" fillId="0" borderId="0" xfId="0" applyFont="1" applyAlignment="1">
      <alignment horizontal="center" vertical="top"/>
    </xf>
    <xf numFmtId="0" fontId="33" fillId="3" borderId="44" xfId="0" applyFont="1" applyFill="1" applyBorder="1" applyAlignment="1">
      <alignment horizontal="center" vertical="top" wrapText="1"/>
    </xf>
    <xf numFmtId="0" fontId="33" fillId="3" borderId="45" xfId="0" applyFont="1" applyFill="1" applyBorder="1" applyAlignment="1">
      <alignment horizontal="center" vertical="top" wrapText="1"/>
    </xf>
    <xf numFmtId="0" fontId="50" fillId="0" borderId="43" xfId="0" applyFont="1" applyBorder="1" applyAlignment="1">
      <alignment horizontal="center" vertical="top"/>
    </xf>
    <xf numFmtId="49" fontId="0" fillId="0" borderId="35" xfId="0" applyNumberFormat="1" applyBorder="1" applyAlignment="1">
      <alignment vertical="top" wrapText="1"/>
    </xf>
    <xf numFmtId="49" fontId="0" fillId="0" borderId="54" xfId="0" applyNumberFormat="1" applyBorder="1" applyAlignment="1">
      <alignment vertical="top" wrapText="1"/>
    </xf>
    <xf numFmtId="49" fontId="0" fillId="0" borderId="18" xfId="0" applyNumberFormat="1" applyBorder="1" applyAlignment="1">
      <alignment vertical="top" wrapText="1"/>
    </xf>
    <xf numFmtId="0" fontId="1" fillId="0" borderId="11" xfId="0" applyFont="1" applyBorder="1" applyAlignment="1">
      <alignment vertical="top" wrapText="1"/>
    </xf>
    <xf numFmtId="0" fontId="1" fillId="0" borderId="42" xfId="0" applyFont="1" applyBorder="1" applyAlignment="1">
      <alignment vertical="top" wrapText="1"/>
    </xf>
    <xf numFmtId="0" fontId="22" fillId="0" borderId="31" xfId="0" applyFont="1" applyBorder="1" applyAlignment="1">
      <alignment vertical="top" wrapText="1"/>
    </xf>
    <xf numFmtId="0" fontId="22" fillId="0" borderId="42" xfId="0" applyFont="1" applyBorder="1" applyAlignment="1">
      <alignment vertical="top" wrapText="1"/>
    </xf>
    <xf numFmtId="49" fontId="1" fillId="0" borderId="0" xfId="0" applyNumberFormat="1" applyFont="1" applyFill="1" applyAlignment="1">
      <alignment horizontal="left" vertical="top" wrapText="1"/>
    </xf>
    <xf numFmtId="0" fontId="4" fillId="0" borderId="0" xfId="0" applyFont="1" applyAlignment="1">
      <alignment horizontal="center" vertical="top"/>
    </xf>
    <xf numFmtId="0" fontId="0" fillId="0" borderId="15" xfId="0" applyBorder="1" applyAlignment="1">
      <alignment vertical="top" wrapText="1"/>
    </xf>
    <xf numFmtId="0" fontId="0" fillId="0" borderId="80" xfId="0" applyBorder="1" applyAlignment="1">
      <alignment vertical="top" wrapText="1"/>
    </xf>
    <xf numFmtId="0" fontId="0" fillId="0" borderId="77" xfId="0" applyBorder="1" applyAlignment="1">
      <alignment vertical="top" wrapText="1"/>
    </xf>
    <xf numFmtId="0" fontId="0" fillId="0" borderId="78" xfId="0" applyBorder="1" applyAlignment="1">
      <alignment vertical="top" wrapText="1"/>
    </xf>
    <xf numFmtId="0" fontId="6" fillId="0" borderId="77" xfId="0" applyFont="1" applyBorder="1" applyAlignment="1">
      <alignment vertical="top" wrapText="1"/>
    </xf>
    <xf numFmtId="0" fontId="0" fillId="0" borderId="77" xfId="0" applyBorder="1"/>
    <xf numFmtId="0" fontId="0" fillId="0" borderId="78" xfId="0" applyBorder="1"/>
    <xf numFmtId="0" fontId="52" fillId="0" borderId="77" xfId="0" applyFont="1" applyBorder="1" applyAlignment="1">
      <alignment vertical="top" wrapText="1"/>
    </xf>
    <xf numFmtId="0" fontId="52" fillId="0" borderId="78" xfId="0" applyFont="1" applyBorder="1" applyAlignment="1">
      <alignment vertical="top" wrapText="1"/>
    </xf>
    <xf numFmtId="0" fontId="63" fillId="0" borderId="77" xfId="0" applyFont="1" applyBorder="1" applyAlignment="1">
      <alignment vertical="top" wrapText="1"/>
    </xf>
    <xf numFmtId="0" fontId="63" fillId="0" borderId="78" xfId="0" applyFont="1" applyBorder="1" applyAlignment="1">
      <alignment vertical="top" wrapText="1"/>
    </xf>
    <xf numFmtId="0" fontId="4" fillId="2" borderId="47" xfId="0" applyFont="1" applyFill="1" applyBorder="1" applyAlignment="1">
      <alignment horizontal="center"/>
    </xf>
    <xf numFmtId="0" fontId="4" fillId="2" borderId="48" xfId="0" applyFont="1" applyFill="1" applyBorder="1" applyAlignment="1">
      <alignment horizontal="center"/>
    </xf>
    <xf numFmtId="0" fontId="6" fillId="0" borderId="74" xfId="0" applyFont="1" applyBorder="1" applyAlignment="1">
      <alignment vertical="top" wrapText="1"/>
    </xf>
    <xf numFmtId="0" fontId="0" fillId="0" borderId="75" xfId="0" applyBorder="1" applyAlignment="1">
      <alignment vertical="top" wrapText="1"/>
    </xf>
    <xf numFmtId="0" fontId="6" fillId="0" borderId="78" xfId="0" applyFont="1" applyBorder="1" applyAlignment="1">
      <alignment vertical="top" wrapText="1"/>
    </xf>
    <xf numFmtId="0" fontId="1" fillId="0" borderId="77" xfId="0" applyFont="1" applyBorder="1" applyAlignment="1">
      <alignment vertical="top" wrapText="1"/>
    </xf>
    <xf numFmtId="49" fontId="1" fillId="0" borderId="31" xfId="0" applyNumberFormat="1" applyFont="1" applyBorder="1" applyAlignment="1">
      <alignment horizontal="left" vertical="center"/>
    </xf>
    <xf numFmtId="49" fontId="6" fillId="0" borderId="41" xfId="0" applyNumberFormat="1" applyFont="1" applyBorder="1" applyAlignment="1">
      <alignment horizontal="left" vertical="center"/>
    </xf>
    <xf numFmtId="49" fontId="6" fillId="0" borderId="17" xfId="0" applyNumberFormat="1" applyFont="1" applyBorder="1" applyAlignment="1">
      <alignment horizontal="left" vertical="center"/>
    </xf>
    <xf numFmtId="0" fontId="0" fillId="0" borderId="31" xfId="0" applyBorder="1"/>
    <xf numFmtId="0" fontId="0" fillId="0" borderId="30" xfId="0" applyBorder="1" applyAlignment="1">
      <alignment vertical="top" wrapText="1"/>
    </xf>
    <xf numFmtId="0" fontId="1" fillId="0" borderId="5" xfId="0" applyFont="1" applyBorder="1"/>
    <xf numFmtId="0" fontId="1" fillId="0" borderId="51" xfId="0" applyFont="1" applyBorder="1"/>
    <xf numFmtId="0" fontId="59" fillId="0" borderId="0" xfId="0" applyFont="1" applyAlignment="1">
      <alignment horizontal="center"/>
    </xf>
    <xf numFmtId="0" fontId="43" fillId="0" borderId="0" xfId="0" applyFont="1" applyAlignment="1">
      <alignment horizontal="center" vertical="top" wrapText="1"/>
    </xf>
    <xf numFmtId="0" fontId="6" fillId="0" borderId="0" xfId="0" applyFont="1" applyFill="1" applyAlignment="1">
      <alignment horizontal="left" vertical="top" wrapText="1"/>
    </xf>
    <xf numFmtId="49" fontId="2" fillId="0" borderId="0" xfId="0" applyNumberFormat="1" applyFont="1" applyAlignment="1">
      <alignment horizontal="left" vertical="top"/>
    </xf>
    <xf numFmtId="0" fontId="0" fillId="0" borderId="5" xfId="0" applyFill="1" applyBorder="1" applyAlignment="1">
      <alignment horizontal="left" vertical="top" wrapText="1"/>
    </xf>
    <xf numFmtId="0" fontId="0" fillId="0" borderId="11" xfId="0" applyFill="1" applyBorder="1" applyAlignment="1">
      <alignment horizontal="left" vertical="top" wrapText="1"/>
    </xf>
    <xf numFmtId="49" fontId="0" fillId="0" borderId="0" xfId="0" applyNumberFormat="1" applyAlignment="1">
      <alignment vertical="top"/>
    </xf>
    <xf numFmtId="0" fontId="0" fillId="8" borderId="0" xfId="0" applyFill="1" applyAlignment="1">
      <alignment vertical="top"/>
    </xf>
    <xf numFmtId="49" fontId="0" fillId="0" borderId="0" xfId="0" applyNumberFormat="1" applyAlignment="1">
      <alignment horizontal="left" vertical="top" wrapText="1"/>
    </xf>
    <xf numFmtId="0" fontId="38" fillId="0" borderId="0" xfId="0" applyFont="1" applyAlignment="1">
      <alignment horizontal="center" vertical="top"/>
    </xf>
    <xf numFmtId="0" fontId="0" fillId="0" borderId="5" xfId="0" applyBorder="1" applyAlignment="1">
      <alignment wrapText="1"/>
    </xf>
    <xf numFmtId="0" fontId="0" fillId="0" borderId="11" xfId="0" applyBorder="1" applyAlignment="1">
      <alignment wrapText="1"/>
    </xf>
    <xf numFmtId="0" fontId="2" fillId="0" borderId="5" xfId="0" applyFont="1" applyBorder="1" applyAlignment="1">
      <alignment vertical="top"/>
    </xf>
    <xf numFmtId="49" fontId="0" fillId="0" borderId="5" xfId="0" applyNumberFormat="1" applyBorder="1" applyAlignment="1">
      <alignment vertical="top"/>
    </xf>
    <xf numFmtId="0" fontId="6" fillId="0" borderId="5" xfId="0" applyFont="1" applyFill="1" applyBorder="1"/>
    <xf numFmtId="0" fontId="6" fillId="0" borderId="5" xfId="0" applyFont="1" applyFill="1" applyBorder="1" applyAlignment="1">
      <alignment horizontal="left" vertical="top"/>
    </xf>
    <xf numFmtId="0" fontId="2" fillId="0" borderId="5" xfId="0" applyFont="1" applyFill="1" applyBorder="1" applyAlignment="1">
      <alignment horizontal="left" wrapText="1"/>
    </xf>
    <xf numFmtId="0" fontId="6" fillId="0" borderId="11" xfId="0" applyFont="1" applyFill="1" applyBorder="1" applyAlignment="1">
      <alignment horizontal="left" wrapText="1"/>
    </xf>
    <xf numFmtId="49" fontId="0" fillId="0" borderId="10" xfId="0" applyNumberFormat="1" applyBorder="1" applyAlignment="1">
      <alignment vertical="top"/>
    </xf>
    <xf numFmtId="0" fontId="2" fillId="0" borderId="10" xfId="0" applyFont="1" applyBorder="1" applyAlignment="1">
      <alignment vertical="top"/>
    </xf>
    <xf numFmtId="0" fontId="2" fillId="0" borderId="11" xfId="0" applyFont="1" applyBorder="1" applyAlignment="1">
      <alignment vertical="top"/>
    </xf>
    <xf numFmtId="0" fontId="2" fillId="0" borderId="5" xfId="0" applyFont="1" applyFill="1" applyBorder="1"/>
    <xf numFmtId="0" fontId="6" fillId="0" borderId="11" xfId="0" applyFont="1" applyFill="1" applyBorder="1"/>
    <xf numFmtId="0" fontId="31" fillId="9" borderId="0" xfId="0" applyFont="1" applyFill="1" applyAlignment="1">
      <alignment vertical="top"/>
    </xf>
    <xf numFmtId="0" fontId="32" fillId="9" borderId="0" xfId="0" applyFont="1" applyFill="1" applyAlignment="1">
      <alignment vertical="top"/>
    </xf>
    <xf numFmtId="0" fontId="4" fillId="2" borderId="47" xfId="0" applyFont="1" applyFill="1" applyBorder="1" applyAlignment="1">
      <alignment horizontal="center" vertical="center"/>
    </xf>
    <xf numFmtId="0" fontId="4" fillId="2" borderId="2" xfId="0" applyFont="1" applyFill="1" applyBorder="1" applyAlignment="1">
      <alignment horizontal="center" vertical="center"/>
    </xf>
    <xf numFmtId="49" fontId="2" fillId="0" borderId="5" xfId="0" applyNumberFormat="1" applyFont="1" applyBorder="1" applyAlignment="1">
      <alignment vertical="top"/>
    </xf>
    <xf numFmtId="49" fontId="2" fillId="0" borderId="11" xfId="0" applyNumberFormat="1" applyFont="1" applyBorder="1" applyAlignment="1">
      <alignment vertical="top"/>
    </xf>
    <xf numFmtId="0" fontId="4" fillId="2" borderId="48"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3" xfId="0" applyFont="1" applyFill="1" applyBorder="1" applyAlignment="1">
      <alignment horizontal="center" vertical="center"/>
    </xf>
    <xf numFmtId="49" fontId="4" fillId="2" borderId="43" xfId="0" applyNumberFormat="1" applyFont="1" applyFill="1" applyBorder="1" applyAlignment="1">
      <alignment horizontal="center" vertical="center"/>
    </xf>
    <xf numFmtId="49" fontId="4" fillId="2" borderId="3" xfId="0" applyNumberFormat="1" applyFont="1" applyFill="1" applyBorder="1" applyAlignment="1">
      <alignment horizontal="center" vertical="center"/>
    </xf>
    <xf numFmtId="0" fontId="4" fillId="2" borderId="47" xfId="0" applyFont="1" applyFill="1" applyBorder="1" applyAlignment="1">
      <alignment horizontal="center" wrapText="1"/>
    </xf>
    <xf numFmtId="0" fontId="4" fillId="2" borderId="48" xfId="0" applyFont="1" applyFill="1" applyBorder="1" applyAlignment="1">
      <alignment horizontal="center" wrapText="1"/>
    </xf>
    <xf numFmtId="0" fontId="0" fillId="0" borderId="6"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4" fillId="2" borderId="46" xfId="0" applyFont="1" applyFill="1" applyBorder="1" applyAlignment="1">
      <alignment horizontal="center"/>
    </xf>
    <xf numFmtId="0" fontId="0" fillId="9" borderId="0" xfId="0" applyFill="1" applyAlignment="1">
      <alignment vertical="top"/>
    </xf>
    <xf numFmtId="0" fontId="0" fillId="0" borderId="0" xfId="0" applyBorder="1" applyAlignment="1">
      <alignment vertical="top"/>
    </xf>
    <xf numFmtId="0" fontId="48" fillId="0" borderId="0" xfId="0" applyNumberFormat="1" applyFont="1" applyAlignment="1">
      <alignment vertical="top" wrapText="1"/>
    </xf>
    <xf numFmtId="0" fontId="0" fillId="0" borderId="0" xfId="0" applyFill="1" applyBorder="1" applyAlignment="1">
      <alignment vertical="top" wrapText="1"/>
    </xf>
    <xf numFmtId="0" fontId="4" fillId="2" borderId="24" xfId="0" applyFont="1" applyFill="1" applyBorder="1" applyAlignment="1">
      <alignment horizontal="center" vertical="center"/>
    </xf>
    <xf numFmtId="0" fontId="4" fillId="2" borderId="14" xfId="0" applyFont="1" applyFill="1" applyBorder="1" applyAlignment="1">
      <alignment horizontal="center" vertical="center"/>
    </xf>
    <xf numFmtId="0" fontId="31" fillId="8" borderId="0" xfId="0" applyFont="1" applyFill="1" applyAlignment="1">
      <alignment vertical="center"/>
    </xf>
    <xf numFmtId="0" fontId="32" fillId="8" borderId="0" xfId="0" applyFont="1" applyFill="1" applyAlignment="1">
      <alignment vertical="center"/>
    </xf>
    <xf numFmtId="0" fontId="9" fillId="8" borderId="64" xfId="0" applyFont="1" applyFill="1" applyBorder="1" applyAlignment="1">
      <alignment horizontal="center" vertical="center" wrapText="1"/>
    </xf>
    <xf numFmtId="0" fontId="9" fillId="8" borderId="65" xfId="0" applyFont="1" applyFill="1" applyBorder="1" applyAlignment="1">
      <alignment horizontal="center" vertical="center" wrapText="1"/>
    </xf>
    <xf numFmtId="0" fontId="9" fillId="8" borderId="66" xfId="0" applyFont="1" applyFill="1" applyBorder="1" applyAlignment="1">
      <alignment horizontal="center" vertical="center" wrapText="1"/>
    </xf>
  </cellXfs>
  <cellStyles count="4">
    <cellStyle name="Hyperlink" xfId="1" builtinId="8"/>
    <cellStyle name="Hyperlink 2" xfId="2" xr:uid="{00000000-0005-0000-0000-000001000000}"/>
    <cellStyle name="Normal" xfId="0" builtinId="0"/>
    <cellStyle name="Normal_Overview" xfId="3" xr:uid="{00000000-0005-0000-0000-00000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4CE64C"/>
      <color rgb="FFF8D60C"/>
      <color rgb="FFFFCC00"/>
      <color rgb="FFE9E905"/>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180975</xdr:colOff>
      <xdr:row>31</xdr:row>
      <xdr:rowOff>28575</xdr:rowOff>
    </xdr:from>
    <xdr:to>
      <xdr:col>1</xdr:col>
      <xdr:colOff>923925</xdr:colOff>
      <xdr:row>40</xdr:row>
      <xdr:rowOff>47625</xdr:rowOff>
    </xdr:to>
    <xdr:pic>
      <xdr:nvPicPr>
        <xdr:cNvPr id="1426" name="Picture 1">
          <a:extLst>
            <a:ext uri="{FF2B5EF4-FFF2-40B4-BE49-F238E27FC236}">
              <a16:creationId xmlns:a16="http://schemas.microsoft.com/office/drawing/2014/main" id="{88B21D3E-4276-453D-BC7E-78259AEEB1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5448300"/>
          <a:ext cx="1590675"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www.bouldercounty.org/os/parks/pages/coalcreek.aspx"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bouldercolorado.gov/index.php?option=com_content&amp;view=article&amp;id=3046&amp;Itemid=1038"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bouldercolorado.gov/index.php?option=com_content&amp;task=view&amp;id=3000&amp;Itemid=1035"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bouldercolorado.gov/index.php?option=com_content&amp;view=article&amp;id=3046&amp;Itemid=1038" TargetMode="Externa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parks.state.co.us/Parks/EldoradoCanyon/Pages/EldoradoCanyonHome.aspx" TargetMode="External"/></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www.bouldercounty.org/os/parks/pages/rockcreek.aspx" TargetMode="External"/></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www.bouldercolorado.gov/index.php?option=com_content&amp;view=article&amp;id=3046&amp;Itemid=1038" TargetMode="External"/></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www.b-denver.com/AlphabeticalList.shtml" TargetMode="External"/></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3">
    <pageSetUpPr fitToPage="1"/>
  </sheetPr>
  <dimension ref="A1:J63"/>
  <sheetViews>
    <sheetView zoomScaleNormal="100" workbookViewId="0">
      <selection activeCell="A5" sqref="A5"/>
    </sheetView>
  </sheetViews>
  <sheetFormatPr defaultRowHeight="12.75" x14ac:dyDescent="0.2"/>
  <cols>
    <col min="1" max="1" width="37.140625" customWidth="1"/>
    <col min="2" max="2" width="7.42578125" customWidth="1"/>
    <col min="3" max="3" width="8.28515625" bestFit="1" customWidth="1"/>
    <col min="4" max="4" width="9.5703125" style="237" customWidth="1"/>
    <col min="5" max="5" width="6.5703125" style="236" bestFit="1" customWidth="1"/>
    <col min="6" max="6" width="7" bestFit="1" customWidth="1"/>
    <col min="7" max="7" width="31.85546875" customWidth="1"/>
    <col min="8" max="8" width="4" bestFit="1" customWidth="1"/>
    <col min="9" max="9" width="6.42578125" bestFit="1" customWidth="1"/>
    <col min="10" max="10" width="10.140625" bestFit="1" customWidth="1"/>
  </cols>
  <sheetData>
    <row r="1" spans="1:10" s="261" customFormat="1" ht="39" thickBot="1" x14ac:dyDescent="0.25">
      <c r="A1" s="517" t="s">
        <v>1406</v>
      </c>
      <c r="B1" s="518" t="s">
        <v>3321</v>
      </c>
      <c r="C1" s="518" t="s">
        <v>3524</v>
      </c>
      <c r="D1" s="518" t="s">
        <v>972</v>
      </c>
      <c r="E1" s="518" t="s">
        <v>3525</v>
      </c>
      <c r="F1" s="518" t="s">
        <v>5200</v>
      </c>
      <c r="G1" s="517" t="s">
        <v>3322</v>
      </c>
      <c r="H1" s="517" t="s">
        <v>6523</v>
      </c>
      <c r="I1" s="517" t="s">
        <v>2545</v>
      </c>
    </row>
    <row r="2" spans="1:10" x14ac:dyDescent="0.2">
      <c r="A2" s="343" t="s">
        <v>6764</v>
      </c>
      <c r="B2" s="592">
        <f>'36Bikeway'!C19</f>
        <v>18</v>
      </c>
      <c r="C2" s="558">
        <f>'36Bikeway'!F22</f>
        <v>1132</v>
      </c>
      <c r="D2" s="559" t="str">
        <f>'36Bikeway'!E25</f>
        <v>Rpcd</v>
      </c>
      <c r="E2" s="559">
        <f>'36Bikeway'!H22</f>
        <v>2</v>
      </c>
      <c r="F2" s="560">
        <f>'36Bikeway'!B13</f>
        <v>38</v>
      </c>
      <c r="G2" s="561"/>
      <c r="H2" s="562">
        <f>'36Bikeway'!H25</f>
        <v>257</v>
      </c>
      <c r="I2" s="564" t="str">
        <f>'36Bikeway'!B4</f>
        <v>36B</v>
      </c>
      <c r="J2" s="563">
        <f>'36Bikeway'!E14</f>
        <v>42215</v>
      </c>
    </row>
    <row r="3" spans="1:10" x14ac:dyDescent="0.2">
      <c r="A3" s="551" t="s">
        <v>2013</v>
      </c>
      <c r="B3" s="552">
        <f>'104th'!C20</f>
        <v>12.7</v>
      </c>
      <c r="C3" s="553">
        <f>'104th'!F23</f>
        <v>865</v>
      </c>
      <c r="D3" s="554" t="str">
        <f>'104th'!E26</f>
        <v>Rp</v>
      </c>
      <c r="E3" s="554">
        <f>BigDryCreek!H27</f>
        <v>1</v>
      </c>
      <c r="F3" s="555">
        <f>BigDryCreek!B11</f>
        <v>29</v>
      </c>
      <c r="G3" s="450"/>
      <c r="H3" s="556"/>
      <c r="I3" s="557">
        <f>'104th'!B4</f>
        <v>104</v>
      </c>
      <c r="J3" s="522">
        <f>'104th'!E13</f>
        <v>39644</v>
      </c>
    </row>
    <row r="4" spans="1:10" x14ac:dyDescent="0.2">
      <c r="A4" s="345" t="s">
        <v>1719</v>
      </c>
      <c r="B4" s="346">
        <f>'104E'!C13</f>
        <v>8.4</v>
      </c>
      <c r="C4" s="92">
        <f>'104E'!F16</f>
        <v>160</v>
      </c>
      <c r="D4" s="347" t="str">
        <f>'104E'!E19</f>
        <v>Rpc</v>
      </c>
      <c r="E4" s="347">
        <f>'104E'!H16</f>
        <v>1</v>
      </c>
      <c r="F4" s="348">
        <f>'104E'!B6</f>
        <v>9</v>
      </c>
      <c r="G4" s="50" t="s">
        <v>3945</v>
      </c>
      <c r="H4" s="519">
        <f>'104E'!H19</f>
        <v>194</v>
      </c>
      <c r="I4" s="349" t="str">
        <f>'104E'!B4</f>
        <v>104E</v>
      </c>
      <c r="J4" s="522">
        <f>'104E'!E7</f>
        <v>40493</v>
      </c>
    </row>
    <row r="5" spans="1:10" x14ac:dyDescent="0.2">
      <c r="A5" s="345" t="s">
        <v>2030</v>
      </c>
      <c r="B5" s="625">
        <f>'120th'!C22</f>
        <v>13.9</v>
      </c>
      <c r="C5" s="92">
        <f>'120th'!F25</f>
        <v>802</v>
      </c>
      <c r="D5" s="347" t="str">
        <f>'120th'!E28</f>
        <v>Rpd</v>
      </c>
      <c r="E5" s="347">
        <f>'120th'!H25</f>
        <v>1</v>
      </c>
      <c r="F5" s="626">
        <f>'120th'!B16</f>
        <v>22</v>
      </c>
      <c r="G5" s="50"/>
      <c r="H5" s="519">
        <f>'120th'!H28</f>
        <v>265</v>
      </c>
      <c r="I5" s="627">
        <f>'120th'!B4</f>
        <v>120</v>
      </c>
      <c r="J5" s="522">
        <v>42454</v>
      </c>
    </row>
    <row r="6" spans="1:10" x14ac:dyDescent="0.2">
      <c r="A6" s="345" t="s">
        <v>2012</v>
      </c>
      <c r="B6" s="346">
        <f>'128th'!C16</f>
        <v>7.4</v>
      </c>
      <c r="C6" s="350">
        <f>'128th'!F19</f>
        <v>209</v>
      </c>
      <c r="D6" s="351" t="str">
        <f>'128th'!E22</f>
        <v>Rpcd</v>
      </c>
      <c r="E6" s="351">
        <f>'128th'!H19</f>
        <v>1</v>
      </c>
      <c r="F6" s="352">
        <f>'128th'!B10</f>
        <v>17</v>
      </c>
      <c r="G6" s="49"/>
      <c r="H6" s="519"/>
      <c r="I6" s="353">
        <f>'128th'!B4</f>
        <v>128</v>
      </c>
      <c r="J6" s="522">
        <f>'128th'!E11</f>
        <v>40106</v>
      </c>
    </row>
    <row r="7" spans="1:10" x14ac:dyDescent="0.2">
      <c r="A7" s="345" t="s">
        <v>2844</v>
      </c>
      <c r="B7" s="354">
        <f>Airport56!C12</f>
        <v>12.1</v>
      </c>
      <c r="C7" s="350">
        <f>Airport56!F15</f>
        <v>241</v>
      </c>
      <c r="D7" s="351" t="str">
        <f>Airport56!E18</f>
        <v>Rpr</v>
      </c>
      <c r="E7" s="351">
        <f>Airport56!H15</f>
        <v>0</v>
      </c>
      <c r="F7" s="352">
        <f>Airport56!B6</f>
        <v>16</v>
      </c>
      <c r="G7" s="49"/>
      <c r="H7" s="519"/>
      <c r="I7" s="355" t="str">
        <f>Airport56!B4</f>
        <v>A56</v>
      </c>
      <c r="J7" s="522">
        <f>Airport56!E7</f>
        <v>39650</v>
      </c>
    </row>
    <row r="8" spans="1:10" x14ac:dyDescent="0.2">
      <c r="A8" s="345" t="s">
        <v>6515</v>
      </c>
      <c r="B8" s="354">
        <f>Anthem!C11</f>
        <v>18.600000000000001</v>
      </c>
      <c r="C8" s="350">
        <f>Anthem!F14</f>
        <v>1170</v>
      </c>
      <c r="D8" s="351" t="str">
        <f>Anthem!E17</f>
        <v>Rpcbd</v>
      </c>
      <c r="E8" s="351">
        <f>Anthem!H14</f>
        <v>2</v>
      </c>
      <c r="F8" s="352">
        <f>Anthem!B7</f>
        <v>42</v>
      </c>
      <c r="G8" s="49" t="str">
        <f>Anthem!G4</f>
        <v>Community Ditch Trail</v>
      </c>
      <c r="H8" s="519">
        <f>Anthem!H17</f>
        <v>176</v>
      </c>
      <c r="I8" s="513" t="str">
        <f>Anthem!B4</f>
        <v>ATM</v>
      </c>
      <c r="J8" s="522">
        <f>Anthem!E8</f>
        <v>40269</v>
      </c>
    </row>
    <row r="9" spans="1:10" x14ac:dyDescent="0.2">
      <c r="A9" s="345" t="s">
        <v>1653</v>
      </c>
      <c r="B9" s="354">
        <f>ArsenalPT!C11</f>
        <v>20.7</v>
      </c>
      <c r="C9" s="350">
        <f>ArsenalPT!F14</f>
        <v>515</v>
      </c>
      <c r="D9" s="351" t="str">
        <f>ArsenalPT!E17</f>
        <v>FRpr</v>
      </c>
      <c r="E9" s="351">
        <f>ArsenalPT!H14</f>
        <v>0</v>
      </c>
      <c r="F9" s="352">
        <f>ArsenalPT!B6</f>
        <v>27</v>
      </c>
      <c r="G9" s="50"/>
      <c r="H9" s="519"/>
      <c r="I9" s="356" t="str">
        <f>ArsenalPT!B4</f>
        <v>APT</v>
      </c>
      <c r="J9" s="522">
        <f>ArsenalPT!E7</f>
        <v>39645</v>
      </c>
    </row>
    <row r="10" spans="1:10" x14ac:dyDescent="0.2">
      <c r="A10" s="345" t="s">
        <v>5151</v>
      </c>
      <c r="B10" s="354">
        <f>BigDryCreek!C24</f>
        <v>12.9</v>
      </c>
      <c r="C10" s="350">
        <f>BigDryCreek!F27</f>
        <v>358</v>
      </c>
      <c r="D10" s="351" t="str">
        <f>BigDryCreek!E30</f>
        <v>Fr</v>
      </c>
      <c r="E10" s="351">
        <f>BigDryCreek!H27</f>
        <v>1</v>
      </c>
      <c r="F10" s="352">
        <f>BigDryCreek!B11</f>
        <v>29</v>
      </c>
      <c r="G10" s="49"/>
      <c r="H10" s="519"/>
      <c r="I10" s="356" t="str">
        <f>BigDryCreek!B4</f>
        <v>BDC</v>
      </c>
      <c r="J10" s="522"/>
    </row>
    <row r="11" spans="1:10" x14ac:dyDescent="0.2">
      <c r="A11" s="357" t="str">
        <f>Broomfield!C1</f>
        <v>Broomfield Trail</v>
      </c>
      <c r="B11" s="354">
        <f>Broomfield!C15</f>
        <v>16</v>
      </c>
      <c r="C11" s="350">
        <f>Broomfield!F18</f>
        <v>476</v>
      </c>
      <c r="D11" s="351" t="str">
        <f>Broomfield!E21</f>
        <v>Rpr</v>
      </c>
      <c r="E11" s="351">
        <f>Broomfield!H18</f>
        <v>1</v>
      </c>
      <c r="F11" s="352">
        <f>Broomfield!B7</f>
        <v>0</v>
      </c>
      <c r="G11" s="49"/>
      <c r="H11" s="519"/>
      <c r="I11" s="358" t="s">
        <v>2524</v>
      </c>
      <c r="J11" s="522"/>
    </row>
    <row r="12" spans="1:10" x14ac:dyDescent="0.2">
      <c r="A12" s="357" t="s">
        <v>1292</v>
      </c>
      <c r="B12" s="354">
        <f>BFDCommons!C12</f>
        <v>12.4</v>
      </c>
      <c r="C12" s="350">
        <f>BFDCommons!F15</f>
        <v>160</v>
      </c>
      <c r="D12" s="351" t="str">
        <f>BFDCommons!E18</f>
        <v>R*pcd</v>
      </c>
      <c r="E12" s="351">
        <f>BFDCommons!H15</f>
        <v>1</v>
      </c>
      <c r="F12" s="352">
        <f>BFDCommons!B6</f>
        <v>11</v>
      </c>
      <c r="G12" s="49"/>
      <c r="H12" s="519">
        <f>BFDCommons!H18</f>
        <v>203</v>
      </c>
      <c r="I12" s="359" t="str">
        <f>BFDCommons!B4</f>
        <v>BFDC</v>
      </c>
      <c r="J12" s="522">
        <f>BFDCommons!E7</f>
        <v>40804</v>
      </c>
    </row>
    <row r="13" spans="1:10" x14ac:dyDescent="0.2">
      <c r="A13" s="357" t="str">
        <f>BroomInFlat!C1</f>
        <v>Broomfield Interlocken Flatirons Trail</v>
      </c>
      <c r="B13" s="354">
        <f>BroomInFlat!C15</f>
        <v>17.899999999999999</v>
      </c>
      <c r="C13" s="350">
        <f>BroomInFlat!F18</f>
        <v>1542</v>
      </c>
      <c r="D13" s="351" t="str">
        <f>BroomInFlat!E21</f>
        <v>Fpdr</v>
      </c>
      <c r="E13" s="351">
        <f>BroomInFlat!H18</f>
        <v>2</v>
      </c>
      <c r="F13" s="352">
        <f>BroomInFlat!B7</f>
        <v>0</v>
      </c>
      <c r="G13" s="49" t="str">
        <f>BroomInFlat!G4</f>
        <v>Airport Creek Trail</v>
      </c>
      <c r="H13" s="519"/>
      <c r="I13" s="360" t="s">
        <v>2525</v>
      </c>
      <c r="J13" s="522"/>
    </row>
    <row r="14" spans="1:10" x14ac:dyDescent="0.2">
      <c r="A14" s="357" t="str">
        <f>ClearCreek!C1</f>
        <v>Clear Creek Trail</v>
      </c>
      <c r="B14" s="354">
        <f>ClearCreek!C14</f>
        <v>20.9</v>
      </c>
      <c r="C14" s="350">
        <f>ClearCreek!F17</f>
        <v>1052</v>
      </c>
      <c r="D14" s="351" t="str">
        <f>ClearCreek!E20</f>
        <v>Rprd</v>
      </c>
      <c r="E14" s="351">
        <f>ClearCreek!H17</f>
        <v>1</v>
      </c>
      <c r="F14" s="352">
        <f>ClearCreek!B6</f>
        <v>36</v>
      </c>
      <c r="G14" s="49"/>
      <c r="H14" s="519"/>
      <c r="I14" s="361" t="s">
        <v>2526</v>
      </c>
      <c r="J14" s="523"/>
    </row>
    <row r="15" spans="1:10" x14ac:dyDescent="0.2">
      <c r="A15" s="357" t="str">
        <f>CoalCreek!C1</f>
        <v>Coal Creek Trail</v>
      </c>
      <c r="B15" s="354">
        <f>CoalCreek!C20</f>
        <v>19.8</v>
      </c>
      <c r="C15" s="350">
        <f>CoalCreek!F23</f>
        <v>1355</v>
      </c>
      <c r="D15" s="351" t="str">
        <f>CoalCreek!E26</f>
        <v>Fdpr</v>
      </c>
      <c r="E15" s="351">
        <f>CoalCreek!H23</f>
        <v>1</v>
      </c>
      <c r="F15" s="352">
        <f>CoalCreek!B8</f>
        <v>38</v>
      </c>
      <c r="G15" s="49"/>
      <c r="H15" s="519"/>
      <c r="I15" s="362" t="s">
        <v>2527</v>
      </c>
      <c r="J15" s="522"/>
    </row>
    <row r="16" spans="1:10" ht="51" x14ac:dyDescent="0.2">
      <c r="A16" s="357" t="str">
        <f>CoaltonMarshall!C1</f>
        <v>Coalton &amp; Mashall Mesa Loop</v>
      </c>
      <c r="B16" s="363">
        <f>CoaltonMarshall!C14</f>
        <v>14.8</v>
      </c>
      <c r="C16" s="364">
        <f>CoaltonMarshall!F17</f>
        <v>1275</v>
      </c>
      <c r="D16" s="351" t="str">
        <f>CoaltonMarshall!E20</f>
        <v>FECdspw</v>
      </c>
      <c r="E16" s="351">
        <f>CoaltonMarshall!H17</f>
        <v>3</v>
      </c>
      <c r="F16" s="351">
        <f>CoaltonMarshall!B6</f>
        <v>19</v>
      </c>
      <c r="G16" s="50" t="str">
        <f>CoaltonMarshall!G4</f>
        <v>Community Ditch Tr, Cowdrey Draw Tr, Greenbelt Plateau Tr, High Prairie Tr, Single Tree Tr, MeadowLark Tr, Mayhoffer Tr</v>
      </c>
      <c r="H16" s="519"/>
      <c r="I16" s="365" t="s">
        <v>2528</v>
      </c>
      <c r="J16" s="522"/>
    </row>
    <row r="17" spans="1:10" x14ac:dyDescent="0.2">
      <c r="A17" s="357" t="s">
        <v>3160</v>
      </c>
      <c r="B17" s="363">
        <f>ColoBlvdWelby!C13</f>
        <v>6.5</v>
      </c>
      <c r="C17" s="364">
        <f>ColoBlvdWelby!F16</f>
        <v>436</v>
      </c>
      <c r="D17" s="351" t="str">
        <f>ColoBlvdWelby!E19</f>
        <v>Rpcr</v>
      </c>
      <c r="E17" s="351">
        <f>ColoBlvdWelby!H16</f>
        <v>2</v>
      </c>
      <c r="F17" s="351">
        <f>ColoBlvdWelby!B6</f>
        <v>17</v>
      </c>
      <c r="G17" s="50"/>
      <c r="H17" s="520">
        <f>ColoBlvdWelby!H19</f>
        <v>207</v>
      </c>
      <c r="I17" s="478" t="str">
        <f>ColoBlvdWelby!B4</f>
        <v>CBW</v>
      </c>
      <c r="J17" s="522">
        <f>ColoBlvdWelby!E9</f>
        <v>41121</v>
      </c>
    </row>
    <row r="18" spans="1:10" x14ac:dyDescent="0.2">
      <c r="A18" s="357" t="str">
        <f>CommerceCity!C1</f>
        <v>Commerce City Trail</v>
      </c>
      <c r="B18" s="367">
        <f>CommerceCity!C11</f>
        <v>3</v>
      </c>
      <c r="C18" s="368">
        <f>CommerceCity!F14</f>
        <v>101</v>
      </c>
      <c r="D18" s="369" t="str">
        <f>CommerceCity!E17</f>
        <v>Rpr</v>
      </c>
      <c r="E18" s="369">
        <f>CommerceCity!H14</f>
        <v>0</v>
      </c>
      <c r="F18" s="352">
        <f>CommerceCity!B6</f>
        <v>13</v>
      </c>
      <c r="G18" s="370"/>
      <c r="H18" s="519"/>
      <c r="I18" s="362" t="s">
        <v>271</v>
      </c>
      <c r="J18" s="522"/>
    </row>
    <row r="19" spans="1:10" x14ac:dyDescent="0.2">
      <c r="A19" s="357" t="s">
        <v>5107</v>
      </c>
      <c r="B19" s="367">
        <f>ComDDoudyD!C15</f>
        <v>7.3</v>
      </c>
      <c r="C19" s="368">
        <f>ComDDoudyD!F18</f>
        <v>602</v>
      </c>
      <c r="D19" s="369" t="str">
        <f>ComDDoudyD!E21</f>
        <v>Ms</v>
      </c>
      <c r="E19" s="369">
        <f>ComDDoudyD!H18</f>
        <v>4</v>
      </c>
      <c r="F19" s="352">
        <f>ComDDoudyD!B7</f>
        <v>14</v>
      </c>
      <c r="G19" s="370" t="str">
        <f>ComDDoudyD!G5</f>
        <v>Coal Seam Tr, Mesa Valley Tr</v>
      </c>
      <c r="H19" s="519"/>
      <c r="I19" s="358" t="str">
        <f>ComDDoudyD!B5</f>
        <v>CDD</v>
      </c>
      <c r="J19" s="522"/>
    </row>
    <row r="20" spans="1:10" x14ac:dyDescent="0.2">
      <c r="A20" s="357" t="s">
        <v>5431</v>
      </c>
      <c r="B20" s="367">
        <f>DavidsonMesa!C12</f>
        <v>4.3</v>
      </c>
      <c r="C20" s="368">
        <f>DavidsonMesa!F15</f>
        <v>156</v>
      </c>
      <c r="D20" s="369" t="str">
        <f>DavidsonMesa!E18</f>
        <v>Fds</v>
      </c>
      <c r="E20" s="369">
        <f>DavidsonMesa!H15</f>
        <v>1</v>
      </c>
      <c r="F20" s="352">
        <f>DavidsonMesa!B6</f>
        <v>8</v>
      </c>
      <c r="G20" s="370"/>
      <c r="H20" s="519"/>
      <c r="I20" s="371" t="s">
        <v>3668</v>
      </c>
      <c r="J20" s="522"/>
    </row>
    <row r="21" spans="1:10" x14ac:dyDescent="0.2">
      <c r="A21" s="357" t="str">
        <f>EastlakeBrantner!C1</f>
        <v>Eastlake Brantner Gulch Trail</v>
      </c>
      <c r="B21" s="367">
        <f>EastlakeBrantner!C14</f>
        <v>10.1</v>
      </c>
      <c r="C21" s="368">
        <f>EastlakeBrantner!F17</f>
        <v>233</v>
      </c>
      <c r="D21" s="372" t="str">
        <f>EastlakeBrantner!E20</f>
        <v>Rpd</v>
      </c>
      <c r="E21" s="369">
        <f>EastlakeBrantner!H17</f>
        <v>1</v>
      </c>
      <c r="F21" s="352">
        <f>EastlakeBrantner!B8</f>
        <v>27</v>
      </c>
      <c r="G21" s="370"/>
      <c r="H21" s="519"/>
      <c r="I21" s="358" t="s">
        <v>2529</v>
      </c>
      <c r="J21" s="522"/>
    </row>
    <row r="22" spans="1:10" s="857" customFormat="1" x14ac:dyDescent="0.2">
      <c r="A22" s="357" t="s">
        <v>8182</v>
      </c>
      <c r="B22" s="367">
        <f>ErieWest!C13</f>
        <v>10.8</v>
      </c>
      <c r="C22" s="368">
        <f>ErieWest!F16</f>
        <v>430</v>
      </c>
      <c r="D22" s="372" t="str">
        <f>ErieWest!E19</f>
        <v>Rpc</v>
      </c>
      <c r="E22" s="369">
        <f>ErieWest!H16</f>
        <v>1</v>
      </c>
      <c r="F22" s="352">
        <f>ErieWest!B6</f>
        <v>18</v>
      </c>
      <c r="G22" s="370"/>
      <c r="H22" s="519">
        <f>ErieWest!H19</f>
        <v>276</v>
      </c>
      <c r="I22" s="358" t="str">
        <f>ErieWest!B4</f>
        <v>EW</v>
      </c>
      <c r="J22" s="522">
        <f>ErieWest!E7</f>
        <v>44008</v>
      </c>
    </row>
    <row r="23" spans="1:10" ht="25.5" x14ac:dyDescent="0.2">
      <c r="A23" s="357" t="str">
        <f>FarmersCanalNE!C1</f>
        <v>Farmers Highline Canal  (Northglen &amp; Westminster)</v>
      </c>
      <c r="B23" s="363">
        <f>FarmersCanalNE!C14</f>
        <v>8.9</v>
      </c>
      <c r="C23" s="364">
        <f>FarmersCanalNE!F17</f>
        <v>341</v>
      </c>
      <c r="D23" s="347" t="str">
        <f>FarmersCanalNE!E20</f>
        <v>RFpd</v>
      </c>
      <c r="E23" s="351">
        <f>FarmersCanalNE!H17</f>
        <v>1</v>
      </c>
      <c r="F23" s="351">
        <f>FarmersCanalNE!B6</f>
        <v>31</v>
      </c>
      <c r="G23" s="49" t="str">
        <f>FarmersCanalNE!G4</f>
        <v>Greenway Trail</v>
      </c>
      <c r="H23" s="519"/>
      <c r="I23" s="373" t="s">
        <v>2544</v>
      </c>
      <c r="J23" s="522"/>
    </row>
    <row r="24" spans="1:10" x14ac:dyDescent="0.2">
      <c r="A24" s="357" t="s">
        <v>4811</v>
      </c>
      <c r="B24" s="354">
        <f>FlatIronsVista!C12</f>
        <v>5.7</v>
      </c>
      <c r="C24" s="350">
        <f>FlatIronsVista!F15</f>
        <v>506</v>
      </c>
      <c r="D24" s="348" t="str">
        <f>FlatIronsVista!E18</f>
        <v>Ms</v>
      </c>
      <c r="E24" s="352">
        <f>FlatIronsVista!H15</f>
        <v>3</v>
      </c>
      <c r="F24" s="352">
        <f>FlatIronsVista!B6</f>
        <v>15</v>
      </c>
      <c r="G24" s="49" t="str">
        <f>FlatIronsVista!G4</f>
        <v>Prairie Vista Tr</v>
      </c>
      <c r="H24" s="519"/>
      <c r="I24" s="361" t="str">
        <f>FlatIronsVista!B4</f>
        <v>FIV</v>
      </c>
      <c r="J24" s="522">
        <f>FlatIronsVista!F9</f>
        <v>39794</v>
      </c>
    </row>
    <row r="25" spans="1:10" ht="25.5" x14ac:dyDescent="0.2">
      <c r="A25" s="357" t="s">
        <v>1349</v>
      </c>
      <c r="B25" s="363">
        <f>Golden470!C14</f>
        <v>17.8</v>
      </c>
      <c r="C25" s="364">
        <f>Golden470!F17</f>
        <v>1764</v>
      </c>
      <c r="D25" s="347" t="str">
        <f>Golden470!E20</f>
        <v>Rpbwl</v>
      </c>
      <c r="E25" s="351">
        <f>Golden470!H17</f>
        <v>3</v>
      </c>
      <c r="F25" s="351">
        <f>Golden470!B6</f>
        <v>28</v>
      </c>
      <c r="G25" s="49" t="str">
        <f>Golden470!G4</f>
        <v>Deadman Gulch Trail, US 6 Tr,
Golden Trail,  Kinney Run Trail</v>
      </c>
      <c r="H25" s="519"/>
      <c r="I25" s="374" t="s">
        <v>2530</v>
      </c>
      <c r="J25" s="522"/>
    </row>
    <row r="26" spans="1:10" ht="39.75" customHeight="1" x14ac:dyDescent="0.2">
      <c r="A26" s="357" t="str">
        <f>GoldenLeyden!C1</f>
        <v>Golden to Leyden Trail</v>
      </c>
      <c r="B26" s="363">
        <f>GoldenLeyden!C14</f>
        <v>18.100000000000001</v>
      </c>
      <c r="C26" s="364">
        <f>GoldenLeyden!F17</f>
        <v>872</v>
      </c>
      <c r="D26" s="347" t="str">
        <f>GoldenLeyden!E20</f>
        <v>RFpwd</v>
      </c>
      <c r="E26" s="351">
        <f>GoldenLeyden!H17</f>
        <v>2</v>
      </c>
      <c r="F26" s="351">
        <f>GoldenLeyden!B6</f>
        <v>37</v>
      </c>
      <c r="G26" s="49" t="str">
        <f>GoldenLeyden!G4</f>
        <v>Tucker Gulch Trail,  Union St Trail
Yankee Doodle Trail, CO93 &amp; 64th Ave Trails</v>
      </c>
      <c r="H26" s="519"/>
      <c r="I26" s="362" t="s">
        <v>2531</v>
      </c>
      <c r="J26" s="522"/>
    </row>
    <row r="27" spans="1:10" ht="37.5" customHeight="1" x14ac:dyDescent="0.2">
      <c r="A27" s="357" t="s">
        <v>3306</v>
      </c>
      <c r="B27" s="363">
        <f>GoodhueRR!C12</f>
        <v>6.5</v>
      </c>
      <c r="C27" s="364">
        <f>GoodhueRR!F15</f>
        <v>317</v>
      </c>
      <c r="D27" s="347" t="str">
        <f>GoodhueRR!E18</f>
        <v>RFpdl</v>
      </c>
      <c r="E27" s="351">
        <f>GoodhueRR!H15</f>
        <v>1</v>
      </c>
      <c r="F27" s="351">
        <f>GoodhueRR!B6</f>
        <v>18</v>
      </c>
      <c r="G27" s="49" t="str">
        <f>GoodhueRR!G4</f>
        <v>Callahan Open Space Tr
Highline Lateral Ditch Tr
Warembourg Pond Tr</v>
      </c>
      <c r="H27" s="519"/>
      <c r="I27" s="365" t="s">
        <v>3258</v>
      </c>
      <c r="J27" s="522"/>
    </row>
    <row r="28" spans="1:10" ht="24" customHeight="1" x14ac:dyDescent="0.2">
      <c r="A28" s="375" t="s">
        <v>1612</v>
      </c>
      <c r="B28" s="363">
        <f>GrangeHall!C15</f>
        <v>11.6</v>
      </c>
      <c r="C28" s="364">
        <f>GrangeHall!F18</f>
        <v>583</v>
      </c>
      <c r="D28" s="347" t="str">
        <f>GrangeHall!E21</f>
        <v>RCpr</v>
      </c>
      <c r="E28" s="351">
        <f>GrangeHall!H18</f>
        <v>1</v>
      </c>
      <c r="F28" s="351">
        <f>GrangeHall!B8</f>
        <v>26</v>
      </c>
      <c r="G28" s="49" t="str">
        <f>GrangeHall!G4</f>
        <v>Greenway Trail, Croke Cr,
Grange Ditch</v>
      </c>
      <c r="H28" s="519"/>
      <c r="I28" s="366" t="str">
        <f>GrangeHall!B4</f>
        <v>GH</v>
      </c>
      <c r="J28" s="522"/>
    </row>
    <row r="29" spans="1:10" x14ac:dyDescent="0.2">
      <c r="A29" s="357" t="s">
        <v>7454</v>
      </c>
      <c r="B29" s="363">
        <f>HomeFOrchard!C13</f>
        <v>14.1</v>
      </c>
      <c r="C29" s="364">
        <f>HomeFOrchard!F16</f>
        <v>721</v>
      </c>
      <c r="D29" s="347" t="str">
        <f>HomeFOrchard!E19</f>
        <v>Fpd</v>
      </c>
      <c r="E29" s="351">
        <f>HomeFOrchard!H16</f>
        <v>1</v>
      </c>
      <c r="F29" s="351">
        <f>HomeFOrchard!B7</f>
        <v>36</v>
      </c>
      <c r="G29" s="50" t="str">
        <f>HomeFOrchard!G4</f>
        <v>Home Farm Loop, Huntington MUPs</v>
      </c>
      <c r="H29" s="519">
        <f>HomeFOrchard!H21</f>
        <v>202</v>
      </c>
      <c r="I29" s="624" t="str">
        <f>HomeFOrchard!B4</f>
        <v>HFO</v>
      </c>
      <c r="J29" s="522">
        <f>HomeFOrchard!F7</f>
        <v>42454</v>
      </c>
    </row>
    <row r="30" spans="1:10" ht="25.5" x14ac:dyDescent="0.2">
      <c r="A30" s="357" t="str">
        <f>HylandStandley!C1</f>
        <v>Hyland Creek and Farmers, NiverCr Canal trails</v>
      </c>
      <c r="B30" s="363">
        <f>HylandStandley!C16</f>
        <v>8.3000000000000007</v>
      </c>
      <c r="C30" s="364">
        <f>HylandStandley!F19</f>
        <v>379.1</v>
      </c>
      <c r="D30" s="347" t="str">
        <f>HylandStandley!E22</f>
        <v>Fpdr</v>
      </c>
      <c r="E30" s="351">
        <f>HylandStandley!H19</f>
        <v>1</v>
      </c>
      <c r="F30" s="351">
        <f>HylandStandley!B7</f>
        <v>27</v>
      </c>
      <c r="G30" s="49" t="str">
        <f>HylandStandley!G4</f>
        <v>Farmers Highline Canal Trail
Hyland Cr Trail,  Niver Canal Trail</v>
      </c>
      <c r="H30" s="519"/>
      <c r="I30" s="358" t="s">
        <v>2532</v>
      </c>
      <c r="J30" s="522"/>
    </row>
    <row r="31" spans="1:10" x14ac:dyDescent="0.2">
      <c r="A31" s="357" t="s">
        <v>2572</v>
      </c>
      <c r="B31" s="363">
        <f>Lake2Lake!C13</f>
        <v>14.4</v>
      </c>
      <c r="C31" s="364">
        <f>Lake2Lake!E16</f>
        <v>-112</v>
      </c>
      <c r="D31" s="347" t="str">
        <f>Lake2Lake!E19</f>
        <v>FXdpr</v>
      </c>
      <c r="E31" s="351">
        <f>Lake2Lake!H16</f>
        <v>3</v>
      </c>
      <c r="F31" s="351">
        <f>Lake2Lake!B7</f>
        <v>29</v>
      </c>
      <c r="G31" s="49" t="str">
        <f>Lake2Lake!G4</f>
        <v>Lacamora Open Space trail</v>
      </c>
      <c r="H31" s="519"/>
      <c r="I31" s="374" t="str">
        <f>Lake2Lake!B4</f>
        <v>L2L</v>
      </c>
      <c r="J31" s="522">
        <f>Lake2Lake!E10</f>
        <v>39843</v>
      </c>
    </row>
    <row r="32" spans="1:10" x14ac:dyDescent="0.2">
      <c r="A32" s="357" t="str">
        <f>LittleDryCreek!C1</f>
        <v>Little Dry Creek Trail (North metro)</v>
      </c>
      <c r="B32" s="363">
        <f>LittleDryCreek!C11</f>
        <v>19</v>
      </c>
      <c r="C32" s="364">
        <f>LittleDryCreek!F14</f>
        <v>1384</v>
      </c>
      <c r="D32" s="347" t="str">
        <f>LittleDryCreek!E17</f>
        <v>Rpnr</v>
      </c>
      <c r="E32" s="351">
        <f>LittleDryCreek!H14</f>
        <v>2</v>
      </c>
      <c r="F32" s="351">
        <f>LittleDryCreek!B6</f>
        <v>24</v>
      </c>
      <c r="G32" s="49"/>
      <c r="H32" s="519"/>
      <c r="I32" s="374" t="s">
        <v>2533</v>
      </c>
      <c r="J32" s="522"/>
    </row>
    <row r="33" spans="1:10" x14ac:dyDescent="0.2">
      <c r="A33" s="357" t="s">
        <v>3671</v>
      </c>
      <c r="B33" s="363">
        <f>LouisvileEW!C11</f>
        <v>8.3000000000000007</v>
      </c>
      <c r="C33" s="364">
        <f>LouisvileEW!F14</f>
        <v>385</v>
      </c>
      <c r="D33" s="347" t="str">
        <f>LouisvileEW!E17</f>
        <v>Fprd</v>
      </c>
      <c r="E33" s="351">
        <f>LouisvileEW!H14</f>
        <v>1</v>
      </c>
      <c r="F33" s="351">
        <f>LouisvileEW!B6</f>
        <v>29</v>
      </c>
      <c r="G33" s="49"/>
      <c r="H33" s="519"/>
      <c r="I33" s="358" t="s">
        <v>3260</v>
      </c>
      <c r="J33" s="522"/>
    </row>
    <row r="34" spans="1:10" x14ac:dyDescent="0.2">
      <c r="A34" s="357" t="s">
        <v>4621</v>
      </c>
      <c r="B34" s="363">
        <f>McKayBroadLnd!C13</f>
        <v>14.2</v>
      </c>
      <c r="C34" s="364">
        <f>McKayBroadLnd!F16</f>
        <v>468</v>
      </c>
      <c r="D34" s="347" t="str">
        <f>McKayBroadLnd!E19</f>
        <v>RFpdn</v>
      </c>
      <c r="E34" s="351">
        <f>McKayBroadLnd!G16</f>
        <v>1</v>
      </c>
      <c r="F34" s="351">
        <f>McKayBroadLnd!B9</f>
        <v>34</v>
      </c>
      <c r="G34" s="50"/>
      <c r="H34" s="519"/>
      <c r="I34" s="373" t="s">
        <v>272</v>
      </c>
      <c r="J34" s="522">
        <f>McKayBroadLnd!F7</f>
        <v>38671</v>
      </c>
    </row>
    <row r="35" spans="1:10" x14ac:dyDescent="0.2">
      <c r="A35" s="357" t="s">
        <v>6624</v>
      </c>
      <c r="B35" s="363"/>
      <c r="C35" s="364"/>
      <c r="D35" s="347"/>
      <c r="E35" s="351"/>
      <c r="F35" s="351"/>
      <c r="G35" s="534" t="s">
        <v>6564</v>
      </c>
      <c r="H35" s="519"/>
      <c r="I35" s="373" t="str">
        <f>NTMOther!B4</f>
        <v>NTMO</v>
      </c>
      <c r="J35" s="522"/>
    </row>
    <row r="36" spans="1:10" x14ac:dyDescent="0.2">
      <c r="A36" s="357" t="s">
        <v>6115</v>
      </c>
      <c r="B36" s="363">
        <f>MetzgerFO!C14</f>
        <v>7</v>
      </c>
      <c r="C36" s="364">
        <f>MetzgerFO!F17</f>
        <v>187</v>
      </c>
      <c r="D36" s="347" t="str">
        <f>MetzgerFO!E20</f>
        <v>Rcad</v>
      </c>
      <c r="E36" s="351">
        <f>MetzgerFO!H17</f>
        <v>1</v>
      </c>
      <c r="F36" s="351">
        <f>MetzgerFO!B8</f>
        <v>32</v>
      </c>
      <c r="G36" s="460">
        <f>MetzgerFO!G5</f>
        <v>0</v>
      </c>
      <c r="H36" s="520">
        <f>MetzgerFO!H20</f>
        <v>224</v>
      </c>
      <c r="I36" s="459" t="str">
        <f>MetzgerFO!B5</f>
        <v>MFO</v>
      </c>
      <c r="J36" s="522">
        <v>41516</v>
      </c>
    </row>
    <row r="37" spans="1:10" x14ac:dyDescent="0.2">
      <c r="A37" s="357" t="s">
        <v>5370</v>
      </c>
      <c r="B37" s="363">
        <f>NFieldStpltn!C11</f>
        <v>11.3</v>
      </c>
      <c r="C37" s="364">
        <f>NFieldStpltn!F14</f>
        <v>295</v>
      </c>
      <c r="D37" s="347" t="str">
        <f>NFieldStpltn!E17</f>
        <v>Rprl</v>
      </c>
      <c r="E37" s="351">
        <f>NFieldStpltn!H14</f>
        <v>0</v>
      </c>
      <c r="F37" s="351">
        <f>NFieldStpltn!B6</f>
        <v>36</v>
      </c>
      <c r="G37" s="50"/>
      <c r="H37" s="519">
        <f>NFieldStpltn!H17</f>
        <v>204</v>
      </c>
      <c r="I37" s="359" t="str">
        <f>NFieldStpltn!B4</f>
        <v>NFS</v>
      </c>
      <c r="J37" s="522">
        <f>NFieldStpltn!E7</f>
        <v>41042</v>
      </c>
    </row>
    <row r="38" spans="1:10" ht="15" customHeight="1" x14ac:dyDescent="0.2">
      <c r="A38" s="357" t="str">
        <f>NiverNCotton!C1</f>
        <v>Niver Creek / North Park / Cotton Cr Trails</v>
      </c>
      <c r="B38" s="363">
        <f>NiverNCotton!C12</f>
        <v>10.199999999999999</v>
      </c>
      <c r="C38" s="364">
        <f>NiverNCotton!F15</f>
        <v>728</v>
      </c>
      <c r="D38" s="347" t="str">
        <f>NiverNCotton!E18</f>
        <v>Rr</v>
      </c>
      <c r="E38" s="351">
        <f>NiverNCotton!H15</f>
        <v>2</v>
      </c>
      <c r="F38" s="351">
        <f>NiverNCotton!B6</f>
        <v>24</v>
      </c>
      <c r="G38" s="49" t="str">
        <f>NiverNCotton!G4</f>
        <v>Coronado Pkwy, N Park Trails, Legacy Ridge</v>
      </c>
      <c r="H38" s="519"/>
      <c r="I38" s="353" t="s">
        <v>2534</v>
      </c>
      <c r="J38" s="522"/>
    </row>
    <row r="39" spans="1:10" ht="15" customHeight="1" x14ac:dyDescent="0.2">
      <c r="A39" s="357" t="s">
        <v>6570</v>
      </c>
      <c r="B39" s="363">
        <f>NTableMtn!C11</f>
        <v>8.5</v>
      </c>
      <c r="C39" s="364">
        <f>NTableMtn!F14</f>
        <v>1893</v>
      </c>
      <c r="D39" s="347" t="str">
        <f>NTableMtn!E17</f>
        <v>Ms</v>
      </c>
      <c r="E39" s="351">
        <f>NTableMtn!H14</f>
        <v>8</v>
      </c>
      <c r="F39" s="351">
        <f>NTableMtn!B6</f>
        <v>14</v>
      </c>
      <c r="G39" s="49"/>
      <c r="H39" s="519">
        <f>NTableMtn!H17</f>
        <v>249</v>
      </c>
      <c r="I39" s="541" t="str">
        <f>NTableMtn!B4</f>
        <v>NTM</v>
      </c>
      <c r="J39" s="584" t="str">
        <f>NTableMtn!E7</f>
        <v>5/12/1015</v>
      </c>
    </row>
    <row r="40" spans="1:10" ht="28.5" customHeight="1" x14ac:dyDescent="0.2">
      <c r="A40" s="357" t="s">
        <v>6934</v>
      </c>
      <c r="B40" s="363">
        <f>NTMOther!C13</f>
        <v>10.1</v>
      </c>
      <c r="C40" s="364">
        <f>NTMOther!F16</f>
        <v>1670</v>
      </c>
      <c r="D40" s="347" t="str">
        <f>NTMOther!E19</f>
        <v>Mds</v>
      </c>
      <c r="E40" s="351">
        <f>NTMOther!H16</f>
        <v>6</v>
      </c>
      <c r="F40" s="351">
        <f>NTMOther!B7</f>
        <v>21</v>
      </c>
      <c r="G40" s="50" t="str">
        <f>NTMOther!G4</f>
        <v>Cottonwood Canyon, Mesa Spur, Mesa Top, Rimrock, Tilting Mesa</v>
      </c>
      <c r="H40" s="583">
        <f>NTMOther!H19</f>
        <v>259</v>
      </c>
      <c r="I40" s="581" t="str">
        <f>NTMOther!B4</f>
        <v>NTMO</v>
      </c>
      <c r="J40" s="582">
        <v>42262</v>
      </c>
    </row>
    <row r="41" spans="1:10" ht="13.5" customHeight="1" x14ac:dyDescent="0.2">
      <c r="A41" s="357" t="s">
        <v>5321</v>
      </c>
      <c r="B41" s="363">
        <f>NTollgate!C10</f>
        <v>3.3</v>
      </c>
      <c r="C41" s="364">
        <f>NTollgate!F13</f>
        <v>137</v>
      </c>
      <c r="D41" s="347" t="str">
        <f>NTollgate!E16</f>
        <v>Rp</v>
      </c>
      <c r="E41" s="351">
        <f>NTollgate!H13</f>
        <v>1</v>
      </c>
      <c r="F41" s="351">
        <f>NTollgate!B6</f>
        <v>10</v>
      </c>
      <c r="G41" s="49"/>
      <c r="H41" s="519"/>
      <c r="I41" s="353" t="str">
        <f>NTollgate!B4</f>
        <v>NTG</v>
      </c>
      <c r="J41" s="522"/>
    </row>
    <row r="42" spans="1:10" x14ac:dyDescent="0.2">
      <c r="A42" s="357" t="str">
        <f>PlatteRiverN!C1</f>
        <v>Platte River (N of Cherry Cr confluence)</v>
      </c>
      <c r="B42" s="363">
        <f>PlatteRiverN!C17</f>
        <v>23.1</v>
      </c>
      <c r="C42" s="364">
        <f>PlatteRiverN!F20</f>
        <v>328</v>
      </c>
      <c r="D42" s="347" t="str">
        <f>PlatteRiverN!E23</f>
        <v>Rpcax</v>
      </c>
      <c r="E42" s="351">
        <f>PlatteRiverN!H20</f>
        <v>0</v>
      </c>
      <c r="F42" s="351">
        <f>PlatteRiverN!B8</f>
        <v>31</v>
      </c>
      <c r="G42" s="49" t="str">
        <f>PlatteRiverN!G4</f>
        <v>Front Range Trail</v>
      </c>
      <c r="H42" s="519"/>
      <c r="I42" s="377" t="s">
        <v>2535</v>
      </c>
      <c r="J42" s="522"/>
    </row>
    <row r="43" spans="1:10" ht="41.25" customHeight="1" x14ac:dyDescent="0.2">
      <c r="A43" s="357" t="s">
        <v>2042</v>
      </c>
      <c r="B43" s="363">
        <f>PwrlineHarper!C13</f>
        <v>9.3000000000000007</v>
      </c>
      <c r="C43" s="364">
        <f>PwrlineHarper!F16</f>
        <v>616</v>
      </c>
      <c r="D43" s="347" t="str">
        <f>PwrlineHarper!E19</f>
        <v>Fpdr</v>
      </c>
      <c r="E43" s="351">
        <f>PwrlineHarper!H16</f>
        <v>2</v>
      </c>
      <c r="F43" s="351">
        <f>PwrlineHarper!B7</f>
        <v>25</v>
      </c>
      <c r="G43" s="49" t="str">
        <f>PwrlineHarper!G4</f>
        <v>Davidson Ditch Trail
Goodhue Ditch Trail
Callahan Open Space Trail</v>
      </c>
      <c r="H43" s="519"/>
      <c r="I43" s="376" t="s">
        <v>3259</v>
      </c>
      <c r="J43" s="522"/>
    </row>
    <row r="44" spans="1:10" ht="25.5" x14ac:dyDescent="0.2">
      <c r="A44" s="357" t="str">
        <f>RalstonCanal!C1</f>
        <v>Ralston Creek &amp; Fairmont Canal Trails</v>
      </c>
      <c r="B44" s="363">
        <f>RalstonCanal!C14</f>
        <v>18.3</v>
      </c>
      <c r="C44" s="364">
        <f>RalstonCanal!F17</f>
        <v>993</v>
      </c>
      <c r="D44" s="347" t="str">
        <f>RalstonCanal!E20</f>
        <v>RFpdr</v>
      </c>
      <c r="E44" s="351">
        <f>RalstonCanal!H17</f>
        <v>1</v>
      </c>
      <c r="F44" s="351">
        <f>RalstonCanal!B9</f>
        <v>35</v>
      </c>
      <c r="G44" s="49" t="str">
        <f>RalstonCanal!G4</f>
        <v>Ralston CreekTr, Fairmont Canal Tr,
Arvada Open Space Tr</v>
      </c>
      <c r="H44" s="519"/>
      <c r="I44" s="358" t="s">
        <v>2536</v>
      </c>
      <c r="J44" s="522"/>
    </row>
    <row r="45" spans="1:10" x14ac:dyDescent="0.2">
      <c r="A45" s="357" t="s">
        <v>845</v>
      </c>
      <c r="B45" s="363">
        <f>RattleSnakeG!C12</f>
        <v>2.6</v>
      </c>
      <c r="C45" s="364">
        <f>RattleSnakeG!F15</f>
        <v>994</v>
      </c>
      <c r="D45" s="347" t="str">
        <f>RattleSnakeG!E18</f>
        <v>Msd$</v>
      </c>
      <c r="E45" s="351">
        <f>RattleSnakeG!H15</f>
        <v>13</v>
      </c>
      <c r="F45" s="351">
        <f>RattleSnakeG!B6</f>
        <v>10</v>
      </c>
      <c r="G45" s="50" t="str">
        <f>RattleSnakeG!G4</f>
        <v>Shares Fowler trail at start</v>
      </c>
      <c r="H45" s="519"/>
      <c r="I45" s="353" t="str">
        <f>RattleSnakeG!B4</f>
        <v>RSG</v>
      </c>
      <c r="J45" s="522"/>
    </row>
    <row r="46" spans="1:10" ht="25.5" x14ac:dyDescent="0.2">
      <c r="A46" s="357" t="str">
        <f>RiverParkLee!C1</f>
        <v>Riverdale Park / Park Village / Lee Lateral Ditch</v>
      </c>
      <c r="B46" s="363">
        <f>RiverParkLee!C11</f>
        <v>12.7</v>
      </c>
      <c r="C46" s="364">
        <f>RiverParkLee!F14</f>
        <v>607</v>
      </c>
      <c r="D46" s="347" t="str">
        <f>RiverParkLee!E17</f>
        <v>Rpbrd</v>
      </c>
      <c r="E46" s="351">
        <f>RiverParkLee!H14</f>
        <v>1</v>
      </c>
      <c r="F46" s="351">
        <f>RiverParkLee!B6</f>
        <v>28</v>
      </c>
      <c r="G46" s="50" t="str">
        <f>RiverParkLee!G4</f>
        <v>Horizon,Lakeview &amp; PlainsTributary Trails</v>
      </c>
      <c r="H46" s="519"/>
      <c r="I46" s="356" t="s">
        <v>2537</v>
      </c>
      <c r="J46" s="522"/>
    </row>
    <row r="47" spans="1:10" x14ac:dyDescent="0.2">
      <c r="A47" s="357" t="str">
        <f>RockCreek!C1</f>
        <v>Rock Creek Trail</v>
      </c>
      <c r="B47" s="363">
        <f>RockCreek!C15</f>
        <v>15.2</v>
      </c>
      <c r="C47" s="364">
        <f>RockCreek!F18</f>
        <v>908</v>
      </c>
      <c r="D47" s="347" t="str">
        <f>RockCreek!E21</f>
        <v>Fdpr</v>
      </c>
      <c r="E47" s="351">
        <f>RockCreek!H18</f>
        <v>1</v>
      </c>
      <c r="F47" s="351">
        <f>RockCreek!B7</f>
        <v>29</v>
      </c>
      <c r="G47" s="49" t="str">
        <f>RockCreek!G4</f>
        <v>Cradleboard Trail,  Mary Miller Trail</v>
      </c>
      <c r="H47" s="519"/>
      <c r="I47" s="378" t="s">
        <v>2538</v>
      </c>
      <c r="J47" s="522"/>
    </row>
    <row r="48" spans="1:10" x14ac:dyDescent="0.2">
      <c r="A48" s="357" t="str">
        <f>SandCreek!C1</f>
        <v>Sand Creek Trail</v>
      </c>
      <c r="B48" s="363">
        <f>SandCreek!C14</f>
        <v>17.5</v>
      </c>
      <c r="C48" s="364">
        <f>SandCreek!F17</f>
        <v>542</v>
      </c>
      <c r="D48" s="347" t="str">
        <f>SandCreek!E20</f>
        <v>FEpd</v>
      </c>
      <c r="E48" s="351">
        <f>SandCreek!H17</f>
        <v>1</v>
      </c>
      <c r="F48" s="351">
        <f>SandCreek!B6</f>
        <v>31</v>
      </c>
      <c r="G48" s="49"/>
      <c r="H48" s="519"/>
      <c r="I48" s="371" t="s">
        <v>2539</v>
      </c>
      <c r="J48" s="522"/>
    </row>
    <row r="49" spans="1:10" x14ac:dyDescent="0.2">
      <c r="A49" s="357" t="s">
        <v>927</v>
      </c>
      <c r="B49" s="363">
        <f>SecondCr!C11</f>
        <v>5.4</v>
      </c>
      <c r="C49" s="364">
        <f>SecondCr!F14</f>
        <v>260</v>
      </c>
      <c r="D49" s="347" t="str">
        <f>SecondCr!E17</f>
        <v>Fd</v>
      </c>
      <c r="E49" s="351">
        <f>SecondCr!H14</f>
        <v>1</v>
      </c>
      <c r="F49" s="351">
        <f>SecondCr!B6</f>
        <v>14</v>
      </c>
      <c r="G49" s="49"/>
      <c r="H49" s="519">
        <f>SecondCr!H17</f>
        <v>195</v>
      </c>
      <c r="I49" s="358" t="str">
        <f>SecondCr!B4</f>
        <v>2CR</v>
      </c>
      <c r="J49" s="522">
        <f>SecondCr!E7</f>
        <v>40493</v>
      </c>
    </row>
    <row r="50" spans="1:10" x14ac:dyDescent="0.2">
      <c r="A50" s="357" t="str">
        <f>SignalDitch!C1</f>
        <v>Signal Ditch trail</v>
      </c>
      <c r="B50" s="363">
        <f>SignalDitch!C13</f>
        <v>5.7</v>
      </c>
      <c r="C50" s="364">
        <f>SignalDitch!F16</f>
        <v>103</v>
      </c>
      <c r="D50" s="347" t="str">
        <f>SignalDitch!E19</f>
        <v>Fpd</v>
      </c>
      <c r="E50" s="351">
        <f>SignalDitch!H16</f>
        <v>1</v>
      </c>
      <c r="F50" s="351">
        <f>SignalDitch!B7</f>
        <v>12</v>
      </c>
      <c r="G50" s="49" t="str">
        <f>SignalDitch!G4</f>
        <v>Farmers Canal Tr</v>
      </c>
      <c r="H50" s="519"/>
      <c r="I50" s="378" t="s">
        <v>2540</v>
      </c>
      <c r="J50" s="522"/>
    </row>
    <row r="51" spans="1:10" x14ac:dyDescent="0.2">
      <c r="A51" s="357" t="str">
        <f>SkyWoodThorn!C1</f>
        <v>Skylake, Woodglen &amp; ThornCreek Trails</v>
      </c>
      <c r="B51" s="363">
        <f>SkyWoodThorn!C16</f>
        <v>13</v>
      </c>
      <c r="C51" s="364">
        <f>SkyWoodThorn!F19</f>
        <v>452</v>
      </c>
      <c r="D51" s="347" t="str">
        <f>SkyWoodThorn!E22</f>
        <v>Rpr</v>
      </c>
      <c r="E51" s="351">
        <f>SkyWoodThorn!H19</f>
        <v>1</v>
      </c>
      <c r="F51" s="351">
        <f>SkyWoodThorn!B10</f>
        <v>33</v>
      </c>
      <c r="G51" s="50" t="str">
        <f>SkyWoodThorn!G4</f>
        <v>Quail Cr &amp; Union Ditch Trails</v>
      </c>
      <c r="H51" s="519"/>
      <c r="I51" s="362" t="s">
        <v>2541</v>
      </c>
      <c r="J51" s="522"/>
    </row>
    <row r="52" spans="1:10" x14ac:dyDescent="0.2">
      <c r="A52" s="357" t="s">
        <v>1920</v>
      </c>
      <c r="B52" s="363">
        <f>SpringBrook!C14</f>
        <v>4.0999999999999996</v>
      </c>
      <c r="C52" s="364">
        <f>SpringBrook!F17</f>
        <v>885</v>
      </c>
      <c r="D52" s="347" t="str">
        <f>SpringBrook!E20</f>
        <v>Msdm</v>
      </c>
      <c r="E52" s="351">
        <f>SpringBrook!H17</f>
        <v>6</v>
      </c>
      <c r="F52" s="351">
        <f>SpringBrook!B6</f>
        <v>9</v>
      </c>
      <c r="G52" s="50"/>
      <c r="H52" s="519"/>
      <c r="I52" s="366" t="str">
        <f>SpringBrook!B4</f>
        <v>SBK</v>
      </c>
      <c r="J52" s="522">
        <f>SpringBrook!F7</f>
        <v>39794</v>
      </c>
    </row>
    <row r="53" spans="1:10" ht="25.5" x14ac:dyDescent="0.2">
      <c r="A53" s="357" t="str">
        <f>ThorntonNS!C1</f>
        <v>Thornton North/South trails</v>
      </c>
      <c r="B53" s="363">
        <f>ThorntonNS!C15</f>
        <v>7</v>
      </c>
      <c r="C53" s="364">
        <f>ThorntonNS!F18</f>
        <v>346</v>
      </c>
      <c r="D53" s="347" t="str">
        <f>ThorntonNS!E21</f>
        <v>Rpr</v>
      </c>
      <c r="E53" s="351">
        <f>ThorntonNS!H18</f>
        <v>1</v>
      </c>
      <c r="F53" s="351">
        <f>ThorntonNS!B9</f>
        <v>23</v>
      </c>
      <c r="G53" s="49" t="str">
        <f>ThorntonNS!G4</f>
        <v>Grange Hall Tr,  Cherry Park Tr,  Briar Ridge Tr,  NorthHaven Tr</v>
      </c>
      <c r="H53" s="519"/>
      <c r="I53" s="378" t="s">
        <v>2542</v>
      </c>
      <c r="J53" s="522"/>
    </row>
    <row r="54" spans="1:10" x14ac:dyDescent="0.2">
      <c r="A54" s="357" t="s">
        <v>2119</v>
      </c>
      <c r="B54" s="363">
        <f>UPGerman!C11</f>
        <v>7.9</v>
      </c>
      <c r="C54" s="364">
        <f>UPGerman!F14</f>
        <v>224</v>
      </c>
      <c r="D54" s="347" t="str">
        <f>UPGerman!E17</f>
        <v>Rpcad</v>
      </c>
      <c r="E54" s="351">
        <f>UPGerman!H14</f>
        <v>1</v>
      </c>
      <c r="F54" s="351">
        <f>UPGerman!B6</f>
        <v>23</v>
      </c>
      <c r="G54" s="49"/>
      <c r="H54" s="519">
        <f>UPGerman!H17</f>
        <v>201</v>
      </c>
      <c r="I54" s="353" t="str">
        <f>UPGerman!B4</f>
        <v>UPG</v>
      </c>
      <c r="J54" s="522">
        <f>UPGerman!E7</f>
        <v>40797</v>
      </c>
    </row>
    <row r="55" spans="1:10" x14ac:dyDescent="0.2">
      <c r="A55" s="856" t="s">
        <v>8176</v>
      </c>
      <c r="B55" s="363">
        <f>'US2'!C11</f>
        <v>7.9</v>
      </c>
      <c r="C55" s="364">
        <f>'US2'!F14</f>
        <v>176</v>
      </c>
      <c r="D55" s="347" t="str">
        <f>'US2'!E17</f>
        <v>Rpcbn</v>
      </c>
      <c r="E55" s="351">
        <f>'US2'!H14</f>
        <v>0</v>
      </c>
      <c r="F55" s="351">
        <f>'US2'!B6</f>
        <v>13</v>
      </c>
      <c r="G55" s="49"/>
      <c r="H55" s="519">
        <f>'US2'!H17</f>
        <v>275</v>
      </c>
      <c r="I55" s="353" t="str">
        <f>'US2'!B4</f>
        <v>US2</v>
      </c>
      <c r="J55" s="522">
        <f>'US2'!E7</f>
        <v>43695</v>
      </c>
    </row>
    <row r="56" spans="1:10" ht="25.5" x14ac:dyDescent="0.2">
      <c r="A56" s="357" t="str">
        <f>VanBibber!C1</f>
        <v>Van Bibber / Golden Open Space / Church Ditch trails</v>
      </c>
      <c r="B56" s="363">
        <f>VanBibber!C10</f>
        <v>6.8</v>
      </c>
      <c r="C56" s="364">
        <f>VanBibber!F13</f>
        <v>430</v>
      </c>
      <c r="D56" s="351" t="str">
        <f>VanBibber!E16</f>
        <v>Fpdr</v>
      </c>
      <c r="E56" s="351">
        <f>VanBibber!H13</f>
        <v>1</v>
      </c>
      <c r="F56" s="351">
        <f>VanBibber!B6</f>
        <v>17</v>
      </c>
      <c r="G56" s="49" t="str">
        <f>VanBibber!G4</f>
        <v>Golden Open Space Tr,
Church Ditch Tr</v>
      </c>
      <c r="H56" s="519"/>
      <c r="I56" s="379" t="s">
        <v>273</v>
      </c>
      <c r="J56" s="522"/>
    </row>
    <row r="57" spans="1:10" x14ac:dyDescent="0.2">
      <c r="A57" s="357" t="s">
        <v>4955</v>
      </c>
      <c r="B57" s="363">
        <f>VanBibberW!C10</f>
        <v>15.8</v>
      </c>
      <c r="C57" s="364">
        <f>VanBibberW!F13</f>
        <v>1083</v>
      </c>
      <c r="D57" s="351" t="str">
        <f>VanBibberW!E16</f>
        <v>Rpcr</v>
      </c>
      <c r="E57" s="351">
        <f>VanBibberW!H13</f>
        <v>2</v>
      </c>
      <c r="F57" s="351">
        <f>VanBibberW!B6</f>
        <v>28</v>
      </c>
      <c r="G57" s="49"/>
      <c r="H57" s="519">
        <f>VanBibberW!H16</f>
        <v>206</v>
      </c>
      <c r="I57" s="366" t="str">
        <f>VanBibberW!B4</f>
        <v>VBW</v>
      </c>
      <c r="J57" s="522">
        <f>VanBibberW!E7</f>
        <v>41121</v>
      </c>
    </row>
    <row r="58" spans="1:10" x14ac:dyDescent="0.2">
      <c r="A58" s="357" t="s">
        <v>6522</v>
      </c>
      <c r="B58" s="363">
        <f>VistaRE!C13</f>
        <v>14.2</v>
      </c>
      <c r="C58" s="364">
        <f>VistaRE!F16</f>
        <v>775</v>
      </c>
      <c r="D58" s="351" t="str">
        <f>VistaRE!E19</f>
        <v>Rpcb</v>
      </c>
      <c r="E58" s="351">
        <f>VistaRE!H16</f>
        <v>2</v>
      </c>
      <c r="F58" s="351">
        <f>VistaRE!B6</f>
        <v>33</v>
      </c>
      <c r="G58" s="49" t="str">
        <f>VistaRE!G4</f>
        <v>Coal Cr Tr</v>
      </c>
      <c r="H58" s="519">
        <f>VistaRE!H19</f>
        <v>177</v>
      </c>
      <c r="I58" s="516" t="str">
        <f>VistaRE!B4</f>
        <v>VRE</v>
      </c>
      <c r="J58" s="522">
        <f>VistaRE!E7</f>
        <v>40269</v>
      </c>
    </row>
    <row r="59" spans="1:10" ht="38.25" x14ac:dyDescent="0.2">
      <c r="A59" s="357" t="s">
        <v>3399</v>
      </c>
      <c r="B59" s="380">
        <f>WestMower!C11</f>
        <v>15.6</v>
      </c>
      <c r="C59" s="364">
        <f>WestMower!F14</f>
        <v>906</v>
      </c>
      <c r="D59" s="347" t="str">
        <f>WestMower!E17</f>
        <v>Fdpr</v>
      </c>
      <c r="E59" s="351">
        <f>WestMower!H14</f>
        <v>2</v>
      </c>
      <c r="F59" s="351">
        <f>WestMower!B6</f>
        <v>25</v>
      </c>
      <c r="G59" s="49" t="str">
        <f>WestMower!G4</f>
        <v>Walnut Creek Tr (NW portion),
Colorado Hills Open Space,
Standley Spillway, Ketner Reservoir</v>
      </c>
      <c r="H59" s="519"/>
      <c r="I59" s="378" t="s">
        <v>270</v>
      </c>
      <c r="J59" s="522"/>
    </row>
    <row r="60" spans="1:10" ht="26.25" thickBot="1" x14ac:dyDescent="0.25">
      <c r="A60" s="381" t="str">
        <f>WycoFoxCCP!C1</f>
        <v>Wyco Dr, FoxRun and Community Center Park Trails +</v>
      </c>
      <c r="B60" s="382">
        <f>WycoFoxCCP!C12</f>
        <v>13.3</v>
      </c>
      <c r="C60" s="383">
        <f>WycoFoxCCP!F15</f>
        <v>609</v>
      </c>
      <c r="D60" s="384" t="str">
        <f>WycoFoxCCP!E18</f>
        <v>Rpr</v>
      </c>
      <c r="E60" s="385">
        <f>WycoFoxCCP!H15</f>
        <v>2</v>
      </c>
      <c r="F60" s="385">
        <f>WycoFoxCCP!B8</f>
        <v>0</v>
      </c>
      <c r="G60" s="131" t="str">
        <f>WycoFoxCCP!G4</f>
        <v>Hall Ditch Tr, Lambertson Lakes</v>
      </c>
      <c r="H60" s="521"/>
      <c r="I60" s="386" t="s">
        <v>2543</v>
      </c>
      <c r="J60" s="522"/>
    </row>
    <row r="61" spans="1:10" s="153" customFormat="1" ht="15.75" x14ac:dyDescent="0.25">
      <c r="A61" s="150" t="s">
        <v>5412</v>
      </c>
      <c r="B61" s="151">
        <f>SUM(B3:B60)</f>
        <v>663.20000000000016</v>
      </c>
      <c r="C61" s="282">
        <f>SUM(C3:C60)</f>
        <v>35893.1</v>
      </c>
      <c r="D61" s="240"/>
      <c r="E61" s="238">
        <f>AVERAGE(E3:E60)</f>
        <v>1.7894736842105263</v>
      </c>
      <c r="F61" s="283">
        <f>SUM(F3:F60)</f>
        <v>1282</v>
      </c>
      <c r="G61" s="152" t="s">
        <v>6561</v>
      </c>
      <c r="H61" s="152"/>
      <c r="I61" s="532">
        <f>COUNT(B3:B60)</f>
        <v>57</v>
      </c>
    </row>
    <row r="62" spans="1:10" ht="15.75" x14ac:dyDescent="0.25">
      <c r="A62" s="36"/>
      <c r="B62" s="146"/>
      <c r="C62" s="35"/>
      <c r="D62" s="241"/>
      <c r="E62" s="239"/>
      <c r="F62" s="35"/>
      <c r="G62" s="152" t="s">
        <v>6559</v>
      </c>
      <c r="H62" s="35"/>
      <c r="I62" s="532">
        <f>Coverage!A127</f>
        <v>124</v>
      </c>
    </row>
    <row r="63" spans="1:10" ht="15.75" x14ac:dyDescent="0.25">
      <c r="G63" s="152" t="s">
        <v>6560</v>
      </c>
      <c r="I63" s="532">
        <f>MAX(H2:H60)</f>
        <v>276</v>
      </c>
    </row>
  </sheetData>
  <phoneticPr fontId="0" type="noConversion"/>
  <hyperlinks>
    <hyperlink ref="A11" location="Broomfield!A1" display="Broomfield!A1" xr:uid="{00000000-0004-0000-0000-000000000000}"/>
    <hyperlink ref="A13" location="BroomInFlat!A1" display="BroomInFlat!A1" xr:uid="{00000000-0004-0000-0000-000001000000}"/>
    <hyperlink ref="A14" location="ClearCreek!A1" display="ClearCreek!A1" xr:uid="{00000000-0004-0000-0000-000002000000}"/>
    <hyperlink ref="A15" location="CoalCreek!A1" display="CoalCreek!A1" xr:uid="{00000000-0004-0000-0000-000003000000}"/>
    <hyperlink ref="A16" location="CoaltonMarshall!A1" display="CoaltonMarshall!A1" xr:uid="{00000000-0004-0000-0000-000004000000}"/>
    <hyperlink ref="A18" location="CommerceCity!A1" display="CommerceCity!A1" xr:uid="{00000000-0004-0000-0000-000005000000}"/>
    <hyperlink ref="A21" location="EastlakeBrantner!A1" display="EastlakeBrantner!A1" xr:uid="{00000000-0004-0000-0000-000006000000}"/>
    <hyperlink ref="A23" location="FarmersCanalNE!A1" display="FarmersCanalNE!A1" xr:uid="{00000000-0004-0000-0000-000007000000}"/>
    <hyperlink ref="A26" location="GoldenLeyden!A1" display="GoldenLeyden!A1" xr:uid="{00000000-0004-0000-0000-000008000000}"/>
    <hyperlink ref="A30" location="HylandStandley!A1" display="HylandStandley!A1" xr:uid="{00000000-0004-0000-0000-000009000000}"/>
    <hyperlink ref="A32" location="LittleDryCreek!A1" display="LittleDryCreek!A1" xr:uid="{00000000-0004-0000-0000-00000A000000}"/>
    <hyperlink ref="A38" location="NiverNCotton!A1" display="NiverNCotton!A1" xr:uid="{00000000-0004-0000-0000-00000B000000}"/>
    <hyperlink ref="A42" location="PlatteRiverN!A1" display="PlatteRiverN!A1" xr:uid="{00000000-0004-0000-0000-00000C000000}"/>
    <hyperlink ref="A44" location="RalstonCanal!A1" display="RalstonCanal!A1" xr:uid="{00000000-0004-0000-0000-00000D000000}"/>
    <hyperlink ref="A46" location="RiverParkLee!A1" display="RiverParkLee!A1" xr:uid="{00000000-0004-0000-0000-00000E000000}"/>
    <hyperlink ref="A47" location="RockCreek!A1" display="RockCreek!A1" xr:uid="{00000000-0004-0000-0000-00000F000000}"/>
    <hyperlink ref="A48" location="SandCreek!A1" display="SandCreek!A1" xr:uid="{00000000-0004-0000-0000-000010000000}"/>
    <hyperlink ref="A50" location="SignalDitch!A1" display="SignalDitch!A1" xr:uid="{00000000-0004-0000-0000-000011000000}"/>
    <hyperlink ref="A51" location="SkyWoodThorn!A1" display="SkyWoodThorn!A1" xr:uid="{00000000-0004-0000-0000-000012000000}"/>
    <hyperlink ref="A53" location="ThorntonNS!A1" display="ThorntonNS!A1" xr:uid="{00000000-0004-0000-0000-000013000000}"/>
    <hyperlink ref="A56" location="VanBibber!A1" display="VanBibber!A1" xr:uid="{00000000-0004-0000-0000-000014000000}"/>
    <hyperlink ref="A60" location="WycoFoxCCP!A1" display="WycoFoxCCP!A1" xr:uid="{00000000-0004-0000-0000-000015000000}"/>
    <hyperlink ref="A25" location="Golden470!A1" display="Golden to C470 Trail" xr:uid="{00000000-0004-0000-0000-000016000000}"/>
    <hyperlink ref="A34" location="McKayBroadLnd!A1" display="McKay Broadlands Trail" xr:uid="{00000000-0004-0000-0000-000017000000}"/>
    <hyperlink ref="A59" location="WestMower!A1" display="Westminster / Mower Res / Walnut Cr Trails" xr:uid="{00000000-0004-0000-0000-000018000000}"/>
    <hyperlink ref="A28" location="GrangeHall!A1" display="Grange Hall" xr:uid="{00000000-0004-0000-0000-000019000000}"/>
    <hyperlink ref="A20" location="DavidsonMesa!A1" display="Davidson Mesa Trail" xr:uid="{00000000-0004-0000-0000-00001A000000}"/>
    <hyperlink ref="A27" location="GoodhueRR!A1" display="Goodhue Ditch RR Trail" xr:uid="{00000000-0004-0000-0000-00001B000000}"/>
    <hyperlink ref="A33" location="LouisvileEW!A1" display="Louisvile EW Trail" xr:uid="{00000000-0004-0000-0000-00001C000000}"/>
    <hyperlink ref="A43" location="PwrlineHarper!A1" display="Powerline Harper Lake Trail" xr:uid="{00000000-0004-0000-0000-00001D000000}"/>
    <hyperlink ref="A41" location="NTollgate!A1" display="N Tollgate Cr" xr:uid="{00000000-0004-0000-0000-00001E000000}"/>
    <hyperlink ref="A19" location="COMDDoudyD!A1" display="Community &amp; Doudy Draw Trail" xr:uid="{00000000-0004-0000-0000-00001F000000}"/>
    <hyperlink ref="A10" location="BigDryCreek!A1" display="Big Dry Creek Trail" xr:uid="{00000000-0004-0000-0000-000020000000}"/>
    <hyperlink ref="A3" location="'104th'!A1" display="104th Ave MUP" xr:uid="{00000000-0004-0000-0000-000021000000}"/>
    <hyperlink ref="A9" location="ArsenalPT!A1" display="Arsenal Perimeter Trail" xr:uid="{00000000-0004-0000-0000-000022000000}"/>
    <hyperlink ref="A7" location="Airport56!A1" display="Airport Blvd 56th Ave Trail" xr:uid="{00000000-0004-0000-0000-000023000000}"/>
    <hyperlink ref="A24" location="FlatIronsVista!A1" display="Flat Irons Vista Trail" xr:uid="{00000000-0004-0000-0000-000024000000}"/>
    <hyperlink ref="A52" location="SpringBrook!A1" display="Spring Brook Trail" xr:uid="{00000000-0004-0000-0000-000025000000}"/>
    <hyperlink ref="A31" location="Lake2Lake!A1" display="Lake 2 Lake Trail" xr:uid="{00000000-0004-0000-0000-000026000000}"/>
    <hyperlink ref="A45" location="RattleSnakeG!A1" display="Rattle Snake Gulch" xr:uid="{00000000-0004-0000-0000-000027000000}"/>
    <hyperlink ref="A6" location="'128th'!A1" display="128th Ave MUP" xr:uid="{00000000-0004-0000-0000-000028000000}"/>
    <hyperlink ref="A4" location="'104E'!A1" display="104E MUP" xr:uid="{00000000-0004-0000-0000-000029000000}"/>
    <hyperlink ref="A49" location="SecondCr!A1" display="Second Cr Trail" xr:uid="{00000000-0004-0000-0000-00002A000000}"/>
    <hyperlink ref="A12" location="BFDCommons!A1" display="Broomfield Commons" xr:uid="{00000000-0004-0000-0000-00002B000000}"/>
    <hyperlink ref="A29" location="HomeFOrchard!A1" display="Home Farm Orchard" xr:uid="{00000000-0004-0000-0000-00002C000000}"/>
    <hyperlink ref="A54" location="UPGerman!A1" display="UP German" xr:uid="{00000000-0004-0000-0000-00002D000000}"/>
    <hyperlink ref="A37" location="NFieldStpltn!A1" display="N Field Stapleton Trails" xr:uid="{00000000-0004-0000-0000-00002E000000}"/>
    <hyperlink ref="A57" location="VanBibberW!A1" display="Van Bibber W Section" xr:uid="{00000000-0004-0000-0000-00002F000000}"/>
    <hyperlink ref="A17" location="ColoBlvdWelby!A1" display="Colorado Blvd Welby MUP" xr:uid="{00000000-0004-0000-0000-000030000000}"/>
    <hyperlink ref="A36" location="MetzgerFO!A1" display="Metzger Farm Open Space" xr:uid="{00000000-0004-0000-0000-000031000000}"/>
    <hyperlink ref="A8" location="Anthem!A1" display="Anthem MUPs" xr:uid="{00000000-0004-0000-0000-000032000000}"/>
    <hyperlink ref="A58" location="VistaRE!A1" display="VistaRidgeE" xr:uid="{00000000-0004-0000-0000-000033000000}"/>
    <hyperlink ref="A35" location="MesaRimSpur!A1" display="Mesa Top, Rimrock &amp; Table Rock Trails" xr:uid="{00000000-0004-0000-0000-000034000000}"/>
    <hyperlink ref="A39" location="NTableMtn!A1" display="N Table Mtn Loop" xr:uid="{00000000-0004-0000-0000-000035000000}"/>
    <hyperlink ref="A2" location="'36Bikeway'!A1" display="36 Bikeway" xr:uid="{00000000-0004-0000-0000-000036000000}"/>
    <hyperlink ref="A40" location="NTMOther!A1" display="N Table Mtn Other" xr:uid="{00000000-0004-0000-0000-000037000000}"/>
    <hyperlink ref="A5" location="'120th'!A1" display="120th Ave MUP" xr:uid="{00000000-0004-0000-0000-000038000000}"/>
    <hyperlink ref="A55" location="'US2'!A1" display="US2 MUP" xr:uid="{5ABC10BE-1E49-412E-974F-7056727012E3}"/>
    <hyperlink ref="A22" location="ErieWest!A1" display="Erie West Trails" xr:uid="{14B19789-5675-4A5F-9DE1-1C0A12B02BD2}"/>
  </hyperlinks>
  <pageMargins left="1" right="0.75" top="0.75" bottom="0.75" header="0.5" footer="0.5"/>
  <pageSetup scale="61" orientation="portrait" r:id="rId1"/>
  <headerFooter alignWithMargins="0">
    <oddHeader>&amp;L&amp;"Arial,Bold"&amp;Uhttp://geobiking.org&amp;C&amp;F</oddHeader>
    <oddFooter>&amp;LAuthor: &amp;"Arial,Bold"Robert Prehn&amp;CData free for personal use and remains property of author.&amp;R&amp;D</oddFooter>
  </headerFooter>
  <ignoredErrors>
    <ignoredError sqref="E61 E9:F9 B9" formula="1"/>
  </ignoredErrors>
  <webPublishItems count="1">
    <webPublishItem id="13514" divId="DR_North_13514" sourceType="sheet" destinationFile="C:\GPS\Bicycle\CO_DN\CO_DN_Overview.htm" title="GeoBiking CO_DN Trail Overview"/>
  </webPublishItem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pageSetUpPr fitToPage="1"/>
  </sheetPr>
  <dimension ref="A1:H68"/>
  <sheetViews>
    <sheetView topLeftCell="A14" zoomScaleNormal="100" workbookViewId="0">
      <selection activeCell="B31" sqref="B31:H31"/>
    </sheetView>
  </sheetViews>
  <sheetFormatPr defaultRowHeight="12.75" x14ac:dyDescent="0.2"/>
  <cols>
    <col min="1" max="1" width="11.28515625" bestFit="1" customWidth="1"/>
    <col min="2" max="2" width="10.140625" bestFit="1" customWidth="1"/>
    <col min="3" max="3" width="12.140625" style="1" bestFit="1" customWidth="1"/>
    <col min="4" max="4" width="16.42578125" bestFit="1" customWidth="1"/>
    <col min="5" max="5" width="8" bestFit="1" customWidth="1"/>
    <col min="6" max="6" width="15.85546875" customWidth="1"/>
    <col min="7" max="7" width="8.140625" bestFit="1" customWidth="1"/>
    <col min="8" max="8" width="33" customWidth="1"/>
  </cols>
  <sheetData>
    <row r="1" spans="1:8" ht="21.75" customHeight="1" x14ac:dyDescent="0.2">
      <c r="A1" s="1027" t="s">
        <v>29</v>
      </c>
      <c r="B1" s="1028"/>
      <c r="C1" s="979" t="s">
        <v>5151</v>
      </c>
      <c r="D1" s="1004"/>
      <c r="E1" s="1004"/>
      <c r="F1" s="1004"/>
      <c r="G1" s="1004"/>
      <c r="H1" s="1004"/>
    </row>
    <row r="2" spans="1:8" ht="18.75" customHeight="1" x14ac:dyDescent="0.2">
      <c r="A2" s="874" t="s">
        <v>2679</v>
      </c>
      <c r="B2" s="874"/>
      <c r="C2" s="979" t="s">
        <v>4820</v>
      </c>
      <c r="D2" s="876"/>
      <c r="E2" s="876"/>
      <c r="F2" s="876"/>
      <c r="G2" s="876"/>
      <c r="H2" s="876"/>
    </row>
    <row r="3" spans="1:8" x14ac:dyDescent="0.2">
      <c r="A3" s="874"/>
      <c r="B3" s="874"/>
      <c r="C3" s="155"/>
      <c r="D3" s="20"/>
      <c r="E3" s="20"/>
      <c r="F3" s="20"/>
      <c r="G3" s="20"/>
      <c r="H3" s="20"/>
    </row>
    <row r="4" spans="1:8" x14ac:dyDescent="0.2">
      <c r="A4" s="186" t="s">
        <v>2545</v>
      </c>
      <c r="B4" s="51" t="s">
        <v>2523</v>
      </c>
      <c r="C4" s="28" t="s">
        <v>220</v>
      </c>
      <c r="D4" s="874" t="s">
        <v>6627</v>
      </c>
      <c r="E4" s="874"/>
      <c r="F4" s="28" t="s">
        <v>3975</v>
      </c>
      <c r="G4" s="1045"/>
      <c r="H4" s="1045"/>
    </row>
    <row r="5" spans="1:8" x14ac:dyDescent="0.2">
      <c r="A5" s="186"/>
      <c r="B5" s="51"/>
      <c r="C5" s="28"/>
      <c r="D5" s="874" t="s">
        <v>2013</v>
      </c>
      <c r="E5" s="874"/>
      <c r="F5" s="143"/>
      <c r="G5" s="1045"/>
      <c r="H5" s="1045"/>
    </row>
    <row r="6" spans="1:8" x14ac:dyDescent="0.2">
      <c r="A6" s="186"/>
      <c r="B6" s="51"/>
      <c r="C6" s="28"/>
      <c r="D6" s="1050" t="s">
        <v>6091</v>
      </c>
      <c r="E6" s="1050"/>
      <c r="F6" s="143"/>
      <c r="G6" s="143"/>
      <c r="H6" s="143"/>
    </row>
    <row r="7" spans="1:8" x14ac:dyDescent="0.2">
      <c r="A7" s="209"/>
      <c r="B7" s="51"/>
      <c r="C7" s="28"/>
      <c r="D7" s="874" t="s">
        <v>2012</v>
      </c>
      <c r="E7" s="874"/>
      <c r="F7" s="143"/>
      <c r="G7" s="143"/>
      <c r="H7" s="143"/>
    </row>
    <row r="8" spans="1:8" x14ac:dyDescent="0.2">
      <c r="A8" s="143"/>
      <c r="B8" s="51"/>
      <c r="C8" s="28"/>
      <c r="D8" s="874" t="s">
        <v>3005</v>
      </c>
      <c r="E8" s="874"/>
      <c r="G8" s="143"/>
      <c r="H8" s="143"/>
    </row>
    <row r="9" spans="1:8" s="647" customFormat="1" x14ac:dyDescent="0.2">
      <c r="A9" s="648"/>
      <c r="B9" s="51"/>
      <c r="C9" s="28"/>
      <c r="D9" s="874" t="s">
        <v>3324</v>
      </c>
      <c r="E9" s="874"/>
      <c r="G9" s="648"/>
      <c r="H9" s="648"/>
    </row>
    <row r="10" spans="1:8" x14ac:dyDescent="0.2">
      <c r="B10" s="155"/>
      <c r="C10" s="144"/>
      <c r="D10" s="874" t="s">
        <v>7454</v>
      </c>
      <c r="E10" s="874"/>
      <c r="G10" s="143"/>
      <c r="H10" s="143"/>
    </row>
    <row r="11" spans="1:8" x14ac:dyDescent="0.2">
      <c r="A11" s="28" t="s">
        <v>5201</v>
      </c>
      <c r="B11" s="8">
        <f>COUNT(E38:E66)</f>
        <v>29</v>
      </c>
      <c r="C11" s="45"/>
      <c r="D11" s="874" t="s">
        <v>4341</v>
      </c>
      <c r="E11" s="874"/>
      <c r="F11" t="s">
        <v>5199</v>
      </c>
    </row>
    <row r="12" spans="1:8" x14ac:dyDescent="0.2">
      <c r="C12" s="45"/>
      <c r="D12" s="874" t="s">
        <v>30</v>
      </c>
      <c r="E12" s="874"/>
      <c r="F12" t="s">
        <v>3510</v>
      </c>
    </row>
    <row r="13" spans="1:8" x14ac:dyDescent="0.2">
      <c r="C13" s="45"/>
      <c r="D13" s="874" t="s">
        <v>1720</v>
      </c>
      <c r="E13" s="1029"/>
      <c r="F13" t="s">
        <v>3146</v>
      </c>
    </row>
    <row r="14" spans="1:8" x14ac:dyDescent="0.2">
      <c r="C14" s="45"/>
      <c r="D14" s="874" t="s">
        <v>6098</v>
      </c>
      <c r="E14" s="874"/>
    </row>
    <row r="15" spans="1:8" x14ac:dyDescent="0.2">
      <c r="C15" s="45"/>
      <c r="D15" s="874" t="s">
        <v>2511</v>
      </c>
      <c r="E15" s="1029"/>
    </row>
    <row r="16" spans="1:8" x14ac:dyDescent="0.2">
      <c r="C16" s="45"/>
      <c r="D16" s="874" t="s">
        <v>5774</v>
      </c>
      <c r="E16" s="1029"/>
      <c r="F16" t="s">
        <v>3511</v>
      </c>
    </row>
    <row r="17" spans="1:8" x14ac:dyDescent="0.2">
      <c r="C17" s="144"/>
      <c r="D17" s="874" t="s">
        <v>504</v>
      </c>
      <c r="E17" s="874"/>
      <c r="F17" s="200" t="s">
        <v>4871</v>
      </c>
      <c r="G17" s="1041" t="s">
        <v>7957</v>
      </c>
      <c r="H17" s="1042"/>
    </row>
    <row r="18" spans="1:8" x14ac:dyDescent="0.2">
      <c r="C18" s="144"/>
      <c r="D18" s="1024" t="s">
        <v>1616</v>
      </c>
      <c r="E18" s="1024"/>
      <c r="F18" s="205">
        <v>43947</v>
      </c>
      <c r="G18" s="1042"/>
      <c r="H18" s="1042"/>
    </row>
    <row r="19" spans="1:8" x14ac:dyDescent="0.2">
      <c r="A19" s="2"/>
      <c r="B19" s="2"/>
      <c r="C19" s="145"/>
      <c r="D19" s="1024" t="s">
        <v>758</v>
      </c>
      <c r="E19" s="1024"/>
    </row>
    <row r="20" spans="1:8" ht="26.25" customHeight="1" x14ac:dyDescent="0.2">
      <c r="A20" s="148" t="s">
        <v>5794</v>
      </c>
      <c r="B20" s="1025" t="s">
        <v>5813</v>
      </c>
      <c r="C20" s="1026"/>
      <c r="D20" s="1026"/>
      <c r="E20" s="1026"/>
    </row>
    <row r="21" spans="1:8" ht="13.5" thickBot="1" x14ac:dyDescent="0.25">
      <c r="C21" s="9"/>
    </row>
    <row r="22" spans="1:8" x14ac:dyDescent="0.2">
      <c r="A22" s="877" t="s">
        <v>5619</v>
      </c>
      <c r="B22" s="878"/>
      <c r="C22" s="878"/>
      <c r="D22" s="878"/>
      <c r="E22" s="878"/>
      <c r="F22" s="878"/>
      <c r="G22" s="878"/>
      <c r="H22" s="879"/>
    </row>
    <row r="23" spans="1:8" ht="13.5" thickBot="1" x14ac:dyDescent="0.25">
      <c r="A23" s="1000" t="s">
        <v>3816</v>
      </c>
      <c r="B23" s="1001"/>
      <c r="C23" s="1002" t="s">
        <v>3817</v>
      </c>
      <c r="D23" s="1003"/>
      <c r="E23" s="1003" t="s">
        <v>3818</v>
      </c>
      <c r="F23" s="1003"/>
      <c r="G23" s="194"/>
      <c r="H23" s="202" t="s">
        <v>1389</v>
      </c>
    </row>
    <row r="24" spans="1:8" ht="13.5" thickBot="1" x14ac:dyDescent="0.25">
      <c r="A24" s="940"/>
      <c r="B24" s="940"/>
      <c r="C24" s="883">
        <v>12.9</v>
      </c>
      <c r="D24" s="941"/>
      <c r="E24" s="940">
        <v>10.4</v>
      </c>
      <c r="F24" s="940"/>
      <c r="G24" s="11"/>
    </row>
    <row r="25" spans="1:8" x14ac:dyDescent="0.2">
      <c r="A25" s="867" t="s">
        <v>3081</v>
      </c>
      <c r="B25" s="868"/>
      <c r="C25" s="868"/>
      <c r="D25" s="868"/>
      <c r="E25" s="868"/>
      <c r="F25" s="868"/>
      <c r="G25" s="868"/>
      <c r="H25" s="869"/>
    </row>
    <row r="26" spans="1:8" ht="13.5" thickBot="1" x14ac:dyDescent="0.25">
      <c r="A26" s="12" t="s">
        <v>3819</v>
      </c>
      <c r="B26" s="13" t="s">
        <v>3820</v>
      </c>
      <c r="C26" s="14" t="s">
        <v>3821</v>
      </c>
      <c r="D26" s="13" t="s">
        <v>3822</v>
      </c>
      <c r="E26" s="13" t="s">
        <v>3823</v>
      </c>
      <c r="F26" s="13" t="s">
        <v>3363</v>
      </c>
      <c r="G26" s="13" t="s">
        <v>1388</v>
      </c>
      <c r="H26" s="195" t="s">
        <v>3824</v>
      </c>
    </row>
    <row r="27" spans="1:8" s="8" customFormat="1" x14ac:dyDescent="0.2">
      <c r="A27" s="21">
        <v>5164</v>
      </c>
      <c r="B27" s="21">
        <v>5546</v>
      </c>
      <c r="C27" s="22">
        <v>5164</v>
      </c>
      <c r="D27" s="22">
        <v>5551</v>
      </c>
      <c r="E27" s="22">
        <f>B27 - A27</f>
        <v>382</v>
      </c>
      <c r="F27" s="22">
        <v>358</v>
      </c>
      <c r="G27" s="22"/>
      <c r="H27" s="3">
        <v>1</v>
      </c>
    </row>
    <row r="28" spans="1:8" s="8" customFormat="1" x14ac:dyDescent="0.2">
      <c r="A28" s="19"/>
      <c r="B28" s="19"/>
      <c r="C28" s="16"/>
      <c r="D28" s="17"/>
      <c r="E28" s="17"/>
      <c r="F28" s="17"/>
      <c r="G28" s="17"/>
      <c r="H28" s="17"/>
    </row>
    <row r="29" spans="1:8" s="8" customFormat="1" ht="12.75" customHeight="1" x14ac:dyDescent="0.2">
      <c r="A29" s="148" t="s">
        <v>3079</v>
      </c>
      <c r="B29" s="951" t="s">
        <v>3087</v>
      </c>
      <c r="C29" s="951"/>
      <c r="D29" s="175" t="s">
        <v>3080</v>
      </c>
      <c r="E29" s="930" t="s">
        <v>4158</v>
      </c>
      <c r="F29" s="930"/>
      <c r="G29" s="930"/>
      <c r="H29" s="930"/>
    </row>
    <row r="30" spans="1:8" s="8" customFormat="1" x14ac:dyDescent="0.2">
      <c r="A30" s="19"/>
      <c r="B30" s="19"/>
      <c r="C30" s="16"/>
      <c r="D30" s="175" t="s">
        <v>1165</v>
      </c>
      <c r="E30" s="244" t="s">
        <v>1170</v>
      </c>
      <c r="F30" s="17"/>
      <c r="G30" s="322" t="s">
        <v>3181</v>
      </c>
      <c r="H30" s="17"/>
    </row>
    <row r="31" spans="1:8" s="8" customFormat="1" ht="12.75" customHeight="1" x14ac:dyDescent="0.2">
      <c r="A31" s="148" t="s">
        <v>3083</v>
      </c>
      <c r="B31" s="931" t="s">
        <v>759</v>
      </c>
      <c r="C31" s="931"/>
      <c r="D31" s="931"/>
      <c r="E31" s="931"/>
      <c r="F31" s="931"/>
      <c r="G31" s="931"/>
      <c r="H31" s="931"/>
    </row>
    <row r="32" spans="1:8" s="8" customFormat="1" x14ac:dyDescent="0.2">
      <c r="A32" s="19"/>
      <c r="B32" s="19"/>
      <c r="C32" s="16"/>
      <c r="D32" s="17"/>
      <c r="E32" s="17"/>
      <c r="F32" s="17"/>
      <c r="G32" s="17"/>
      <c r="H32" s="17"/>
    </row>
    <row r="33" spans="1:8" s="8" customFormat="1" ht="25.5" customHeight="1" x14ac:dyDescent="0.2">
      <c r="A33" s="148" t="s">
        <v>3085</v>
      </c>
      <c r="B33" s="931" t="s">
        <v>1123</v>
      </c>
      <c r="C33" s="931"/>
      <c r="D33" s="931"/>
      <c r="E33" s="931"/>
      <c r="F33" s="931"/>
      <c r="G33" s="931"/>
      <c r="H33" s="931"/>
    </row>
    <row r="34" spans="1:8" ht="13.5" thickBot="1" x14ac:dyDescent="0.25"/>
    <row r="35" spans="1:8" s="8" customFormat="1" ht="13.5" thickBot="1" x14ac:dyDescent="0.25">
      <c r="A35" s="1047" t="s">
        <v>2683</v>
      </c>
      <c r="B35" s="1047"/>
      <c r="C35" s="161" t="s">
        <v>5913</v>
      </c>
      <c r="D35" s="1048" t="s">
        <v>5907</v>
      </c>
      <c r="E35" s="1049"/>
      <c r="F35" s="1049"/>
      <c r="G35" s="938" t="s">
        <v>5906</v>
      </c>
      <c r="H35" s="939"/>
    </row>
    <row r="36" spans="1:8" s="8" customFormat="1" ht="13.5" thickBot="1" x14ac:dyDescent="0.25">
      <c r="A36" s="1046" t="s">
        <v>1986</v>
      </c>
      <c r="B36" s="1046"/>
      <c r="C36" s="160" t="s">
        <v>1984</v>
      </c>
      <c r="D36" s="931" t="s">
        <v>1988</v>
      </c>
      <c r="E36" s="971"/>
      <c r="F36" s="971"/>
      <c r="G36" s="973" t="s">
        <v>1987</v>
      </c>
      <c r="H36" s="973"/>
    </row>
    <row r="37" spans="1:8" s="3" customFormat="1" ht="13.5" thickBot="1" x14ac:dyDescent="0.25">
      <c r="A37" s="4" t="s">
        <v>3488</v>
      </c>
      <c r="B37" s="4" t="s">
        <v>3320</v>
      </c>
      <c r="C37" s="5" t="s">
        <v>3319</v>
      </c>
      <c r="D37" s="4" t="s">
        <v>3992</v>
      </c>
      <c r="E37" s="4" t="s">
        <v>3486</v>
      </c>
      <c r="F37" s="4" t="s">
        <v>3318</v>
      </c>
      <c r="G37" s="903" t="s">
        <v>3950</v>
      </c>
      <c r="H37" s="904"/>
    </row>
    <row r="38" spans="1:8" x14ac:dyDescent="0.2">
      <c r="A38" s="67" t="s">
        <v>1104</v>
      </c>
      <c r="B38" s="68" t="s">
        <v>3007</v>
      </c>
      <c r="C38" s="69" t="s">
        <v>3008</v>
      </c>
      <c r="D38" s="70" t="s">
        <v>3681</v>
      </c>
      <c r="E38" s="71">
        <v>5164</v>
      </c>
      <c r="F38" s="70" t="s">
        <v>3744</v>
      </c>
      <c r="G38" s="1043" t="s">
        <v>3009</v>
      </c>
      <c r="H38" s="1044"/>
    </row>
    <row r="39" spans="1:8" x14ac:dyDescent="0.2">
      <c r="A39" s="72" t="s">
        <v>1105</v>
      </c>
      <c r="B39" s="73" t="s">
        <v>3010</v>
      </c>
      <c r="C39" s="74" t="s">
        <v>3011</v>
      </c>
      <c r="D39" s="75" t="s">
        <v>3012</v>
      </c>
      <c r="E39" s="76">
        <v>5170</v>
      </c>
      <c r="F39" s="75" t="s">
        <v>4342</v>
      </c>
      <c r="G39" s="994" t="s">
        <v>3013</v>
      </c>
      <c r="H39" s="1030"/>
    </row>
    <row r="40" spans="1:8" x14ac:dyDescent="0.2">
      <c r="A40" s="72" t="s">
        <v>1103</v>
      </c>
      <c r="B40" s="73" t="s">
        <v>2651</v>
      </c>
      <c r="C40" s="74" t="s">
        <v>4710</v>
      </c>
      <c r="D40" s="75" t="s">
        <v>753</v>
      </c>
      <c r="E40" s="76">
        <v>5194</v>
      </c>
      <c r="F40" s="75" t="s">
        <v>3744</v>
      </c>
      <c r="G40" s="994" t="s">
        <v>4621</v>
      </c>
      <c r="H40" s="1030"/>
    </row>
    <row r="41" spans="1:8" x14ac:dyDescent="0.2">
      <c r="A41" s="72" t="s">
        <v>5679</v>
      </c>
      <c r="B41" s="73" t="s">
        <v>757</v>
      </c>
      <c r="C41" s="74" t="s">
        <v>2652</v>
      </c>
      <c r="D41" s="75" t="s">
        <v>717</v>
      </c>
      <c r="E41" s="76">
        <v>5193</v>
      </c>
      <c r="F41" s="75" t="s">
        <v>3744</v>
      </c>
      <c r="G41" s="994" t="s">
        <v>3317</v>
      </c>
      <c r="H41" s="1030"/>
    </row>
    <row r="42" spans="1:8" x14ac:dyDescent="0.2">
      <c r="A42" s="72" t="s">
        <v>7581</v>
      </c>
      <c r="B42" s="73" t="s">
        <v>756</v>
      </c>
      <c r="C42" s="74" t="s">
        <v>2653</v>
      </c>
      <c r="D42" s="649" t="s">
        <v>7582</v>
      </c>
      <c r="E42" s="76">
        <v>5207</v>
      </c>
      <c r="F42" s="75" t="s">
        <v>3744</v>
      </c>
      <c r="G42" s="1031" t="s">
        <v>7583</v>
      </c>
      <c r="H42" s="1030"/>
    </row>
    <row r="43" spans="1:8" s="647" customFormat="1" x14ac:dyDescent="0.2">
      <c r="A43" s="630" t="s">
        <v>7584</v>
      </c>
      <c r="B43" s="662" t="s">
        <v>7519</v>
      </c>
      <c r="C43" s="663" t="s">
        <v>7520</v>
      </c>
      <c r="D43" s="634" t="s">
        <v>6102</v>
      </c>
      <c r="E43" s="661">
        <v>5202</v>
      </c>
      <c r="F43" s="634" t="s">
        <v>3744</v>
      </c>
      <c r="G43" s="1032" t="s">
        <v>7585</v>
      </c>
      <c r="H43" s="1033"/>
    </row>
    <row r="44" spans="1:8" x14ac:dyDescent="0.2">
      <c r="A44" s="72" t="s">
        <v>1325</v>
      </c>
      <c r="B44" s="73" t="s">
        <v>3484</v>
      </c>
      <c r="C44" s="74" t="s">
        <v>2654</v>
      </c>
      <c r="D44" s="75" t="s">
        <v>4174</v>
      </c>
      <c r="E44" s="76">
        <v>5205</v>
      </c>
      <c r="F44" s="75" t="s">
        <v>3744</v>
      </c>
      <c r="G44" s="994" t="s">
        <v>3324</v>
      </c>
      <c r="H44" s="1030"/>
    </row>
    <row r="45" spans="1:8" s="647" customFormat="1" x14ac:dyDescent="0.2">
      <c r="A45" s="89" t="s">
        <v>7586</v>
      </c>
      <c r="B45" s="664" t="s">
        <v>7231</v>
      </c>
      <c r="C45" s="605" t="s">
        <v>7232</v>
      </c>
      <c r="D45" s="646" t="s">
        <v>7588</v>
      </c>
      <c r="E45" s="92">
        <v>5216</v>
      </c>
      <c r="F45" s="646" t="s">
        <v>3744</v>
      </c>
      <c r="G45" s="959" t="s">
        <v>7589</v>
      </c>
      <c r="H45" s="958"/>
    </row>
    <row r="46" spans="1:8" s="647" customFormat="1" x14ac:dyDescent="0.2">
      <c r="A46" s="89" t="s">
        <v>7587</v>
      </c>
      <c r="B46" s="665" t="s">
        <v>1130</v>
      </c>
      <c r="C46" s="605" t="s">
        <v>7572</v>
      </c>
      <c r="D46" s="646" t="s">
        <v>7562</v>
      </c>
      <c r="E46" s="92">
        <v>5212</v>
      </c>
      <c r="F46" s="646" t="s">
        <v>3744</v>
      </c>
      <c r="G46" s="966" t="s">
        <v>7590</v>
      </c>
      <c r="H46" s="967"/>
    </row>
    <row r="47" spans="1:8" x14ac:dyDescent="0.2">
      <c r="A47" s="72" t="s">
        <v>5680</v>
      </c>
      <c r="B47" s="73" t="s">
        <v>755</v>
      </c>
      <c r="C47" s="74" t="s">
        <v>2655</v>
      </c>
      <c r="D47" s="75" t="s">
        <v>2828</v>
      </c>
      <c r="E47" s="76">
        <v>5230</v>
      </c>
      <c r="F47" s="75" t="s">
        <v>3744</v>
      </c>
      <c r="G47" s="994" t="s">
        <v>2650</v>
      </c>
      <c r="H47" s="1030"/>
    </row>
    <row r="48" spans="1:8" x14ac:dyDescent="0.2">
      <c r="A48" s="72" t="s">
        <v>5681</v>
      </c>
      <c r="B48" s="73" t="s">
        <v>754</v>
      </c>
      <c r="C48" s="74" t="s">
        <v>2656</v>
      </c>
      <c r="D48" s="75" t="s">
        <v>2828</v>
      </c>
      <c r="E48" s="76">
        <v>5227</v>
      </c>
      <c r="F48" s="75" t="s">
        <v>3744</v>
      </c>
      <c r="G48" s="994" t="s">
        <v>1926</v>
      </c>
      <c r="H48" s="1030"/>
    </row>
    <row r="49" spans="1:8" x14ac:dyDescent="0.2">
      <c r="A49" s="72" t="s">
        <v>5682</v>
      </c>
      <c r="B49" s="73" t="s">
        <v>5842</v>
      </c>
      <c r="C49" s="74" t="s">
        <v>2657</v>
      </c>
      <c r="D49" s="75" t="s">
        <v>2829</v>
      </c>
      <c r="E49" s="76">
        <v>5252</v>
      </c>
      <c r="F49" s="75" t="s">
        <v>3744</v>
      </c>
      <c r="G49" s="994" t="s">
        <v>1925</v>
      </c>
      <c r="H49" s="1030"/>
    </row>
    <row r="50" spans="1:8" x14ac:dyDescent="0.2">
      <c r="A50" s="72" t="s">
        <v>5683</v>
      </c>
      <c r="B50" s="73" t="s">
        <v>5841</v>
      </c>
      <c r="C50" s="74" t="s">
        <v>2658</v>
      </c>
      <c r="D50" s="75" t="s">
        <v>2830</v>
      </c>
      <c r="E50" s="76">
        <v>5255</v>
      </c>
      <c r="F50" s="75" t="s">
        <v>3485</v>
      </c>
      <c r="G50" s="994" t="s">
        <v>1924</v>
      </c>
      <c r="H50" s="1030"/>
    </row>
    <row r="51" spans="1:8" x14ac:dyDescent="0.2">
      <c r="A51" s="72" t="s">
        <v>1326</v>
      </c>
      <c r="B51" s="73" t="s">
        <v>5840</v>
      </c>
      <c r="C51" s="74" t="s">
        <v>2659</v>
      </c>
      <c r="D51" s="75" t="s">
        <v>1327</v>
      </c>
      <c r="E51" s="76">
        <v>5246</v>
      </c>
      <c r="F51" s="75" t="s">
        <v>3489</v>
      </c>
      <c r="G51" s="994" t="s">
        <v>1923</v>
      </c>
      <c r="H51" s="1030"/>
    </row>
    <row r="52" spans="1:8" x14ac:dyDescent="0.2">
      <c r="A52" s="72" t="s">
        <v>5684</v>
      </c>
      <c r="B52" s="73" t="s">
        <v>5839</v>
      </c>
      <c r="C52" s="74" t="s">
        <v>2660</v>
      </c>
      <c r="D52" s="75" t="s">
        <v>4173</v>
      </c>
      <c r="E52" s="76">
        <v>5269</v>
      </c>
      <c r="F52" s="75" t="s">
        <v>3744</v>
      </c>
      <c r="G52" s="994" t="s">
        <v>1922</v>
      </c>
      <c r="H52" s="1030"/>
    </row>
    <row r="53" spans="1:8" x14ac:dyDescent="0.2">
      <c r="A53" s="72" t="s">
        <v>5220</v>
      </c>
      <c r="B53" s="73" t="s">
        <v>5221</v>
      </c>
      <c r="C53" s="74" t="s">
        <v>5222</v>
      </c>
      <c r="D53" s="75" t="s">
        <v>1135</v>
      </c>
      <c r="E53" s="76">
        <v>5270</v>
      </c>
      <c r="F53" s="75" t="s">
        <v>3744</v>
      </c>
      <c r="G53" s="994" t="s">
        <v>1136</v>
      </c>
      <c r="H53" s="1030"/>
    </row>
    <row r="54" spans="1:8" x14ac:dyDescent="0.2">
      <c r="A54" s="72" t="s">
        <v>5685</v>
      </c>
      <c r="B54" s="73" t="s">
        <v>5838</v>
      </c>
      <c r="C54" s="74" t="s">
        <v>2661</v>
      </c>
      <c r="D54" s="75" t="s">
        <v>716</v>
      </c>
      <c r="E54" s="76">
        <v>5270</v>
      </c>
      <c r="F54" s="75" t="s">
        <v>1099</v>
      </c>
      <c r="G54" s="994" t="s">
        <v>1921</v>
      </c>
      <c r="H54" s="1030"/>
    </row>
    <row r="55" spans="1:8" x14ac:dyDescent="0.2">
      <c r="A55" s="72" t="s">
        <v>14</v>
      </c>
      <c r="B55" s="73" t="s">
        <v>5837</v>
      </c>
      <c r="C55" s="74" t="s">
        <v>2662</v>
      </c>
      <c r="D55" s="75" t="s">
        <v>715</v>
      </c>
      <c r="E55" s="76">
        <v>5280</v>
      </c>
      <c r="F55" s="75" t="s">
        <v>1099</v>
      </c>
      <c r="G55" s="994" t="s">
        <v>4162</v>
      </c>
      <c r="H55" s="1030"/>
    </row>
    <row r="56" spans="1:8" x14ac:dyDescent="0.2">
      <c r="A56" s="72" t="s">
        <v>15</v>
      </c>
      <c r="B56" s="73" t="s">
        <v>2667</v>
      </c>
      <c r="C56" s="74" t="s">
        <v>2663</v>
      </c>
      <c r="D56" s="75" t="s">
        <v>5177</v>
      </c>
      <c r="E56" s="76">
        <v>5289</v>
      </c>
      <c r="F56" s="75" t="s">
        <v>3744</v>
      </c>
      <c r="G56" s="994" t="s">
        <v>4163</v>
      </c>
      <c r="H56" s="1030"/>
    </row>
    <row r="57" spans="1:8" x14ac:dyDescent="0.2">
      <c r="A57" s="72" t="s">
        <v>7152</v>
      </c>
      <c r="B57" s="604" t="s">
        <v>7153</v>
      </c>
      <c r="C57" s="605" t="s">
        <v>6650</v>
      </c>
      <c r="D57" s="487" t="s">
        <v>6746</v>
      </c>
      <c r="E57" s="76">
        <v>5299</v>
      </c>
      <c r="F57" s="487" t="s">
        <v>3744</v>
      </c>
      <c r="G57" s="991" t="s">
        <v>6776</v>
      </c>
      <c r="H57" s="1039"/>
    </row>
    <row r="58" spans="1:8" x14ac:dyDescent="0.2">
      <c r="A58" s="72" t="s">
        <v>16</v>
      </c>
      <c r="B58" s="73" t="s">
        <v>5836</v>
      </c>
      <c r="C58" s="74" t="s">
        <v>2664</v>
      </c>
      <c r="D58" s="487" t="s">
        <v>7150</v>
      </c>
      <c r="E58" s="76">
        <v>5305</v>
      </c>
      <c r="F58" s="75" t="s">
        <v>3744</v>
      </c>
      <c r="G58" s="1031" t="s">
        <v>7151</v>
      </c>
      <c r="H58" s="1030"/>
    </row>
    <row r="59" spans="1:8" x14ac:dyDescent="0.2">
      <c r="A59" s="72" t="s">
        <v>4167</v>
      </c>
      <c r="B59" s="73" t="s">
        <v>5853</v>
      </c>
      <c r="C59" s="74" t="s">
        <v>5854</v>
      </c>
      <c r="D59" s="75" t="s">
        <v>4168</v>
      </c>
      <c r="E59" s="76">
        <v>5359</v>
      </c>
      <c r="F59" s="75" t="s">
        <v>3744</v>
      </c>
      <c r="G59" s="994" t="s">
        <v>4169</v>
      </c>
      <c r="H59" s="1030"/>
    </row>
    <row r="60" spans="1:8" s="26" customFormat="1" ht="26.25" customHeight="1" x14ac:dyDescent="0.2">
      <c r="A60" s="77" t="s">
        <v>17</v>
      </c>
      <c r="B60" s="74" t="s">
        <v>2666</v>
      </c>
      <c r="C60" s="74" t="s">
        <v>2665</v>
      </c>
      <c r="D60" s="78" t="s">
        <v>2831</v>
      </c>
      <c r="E60" s="79">
        <v>5379</v>
      </c>
      <c r="F60" s="78" t="s">
        <v>1099</v>
      </c>
      <c r="G60" s="1037" t="s">
        <v>1985</v>
      </c>
      <c r="H60" s="1038"/>
    </row>
    <row r="61" spans="1:8" s="26" customFormat="1" x14ac:dyDescent="0.2">
      <c r="A61" s="77" t="s">
        <v>18</v>
      </c>
      <c r="B61" s="74" t="s">
        <v>506</v>
      </c>
      <c r="C61" s="74" t="s">
        <v>507</v>
      </c>
      <c r="D61" s="78" t="s">
        <v>4172</v>
      </c>
      <c r="E61" s="79">
        <v>5391</v>
      </c>
      <c r="F61" s="78" t="s">
        <v>3744</v>
      </c>
      <c r="G61" s="1037" t="s">
        <v>508</v>
      </c>
      <c r="H61" s="1038"/>
    </row>
    <row r="62" spans="1:8" s="26" customFormat="1" ht="25.5" customHeight="1" x14ac:dyDescent="0.2">
      <c r="A62" s="77" t="s">
        <v>19</v>
      </c>
      <c r="B62" s="74" t="s">
        <v>509</v>
      </c>
      <c r="C62" s="74" t="s">
        <v>512</v>
      </c>
      <c r="D62" s="78" t="s">
        <v>4170</v>
      </c>
      <c r="E62" s="79">
        <v>5430</v>
      </c>
      <c r="F62" s="78" t="s">
        <v>3744</v>
      </c>
      <c r="G62" s="1037" t="s">
        <v>515</v>
      </c>
      <c r="H62" s="1038"/>
    </row>
    <row r="63" spans="1:8" x14ac:dyDescent="0.2">
      <c r="A63" s="72" t="s">
        <v>20</v>
      </c>
      <c r="B63" s="73" t="s">
        <v>510</v>
      </c>
      <c r="C63" s="74" t="s">
        <v>511</v>
      </c>
      <c r="D63" s="75" t="s">
        <v>376</v>
      </c>
      <c r="E63" s="76">
        <v>5455</v>
      </c>
      <c r="F63" s="75" t="s">
        <v>3744</v>
      </c>
      <c r="G63" s="994" t="s">
        <v>4171</v>
      </c>
      <c r="H63" s="1030"/>
    </row>
    <row r="64" spans="1:8" s="797" customFormat="1" ht="26.25" customHeight="1" x14ac:dyDescent="0.2">
      <c r="A64" s="89" t="s">
        <v>4164</v>
      </c>
      <c r="B64" s="74" t="s">
        <v>513</v>
      </c>
      <c r="C64" s="74" t="s">
        <v>514</v>
      </c>
      <c r="D64" s="795" t="s">
        <v>4165</v>
      </c>
      <c r="E64" s="92">
        <v>5541</v>
      </c>
      <c r="F64" s="795" t="s">
        <v>3744</v>
      </c>
      <c r="G64" s="1034" t="s">
        <v>7956</v>
      </c>
      <c r="H64" s="958"/>
    </row>
    <row r="65" spans="1:8" s="796" customFormat="1" x14ac:dyDescent="0.2">
      <c r="A65" s="805" t="s">
        <v>7951</v>
      </c>
      <c r="B65" s="807" t="s">
        <v>7952</v>
      </c>
      <c r="C65" s="808" t="s">
        <v>7953</v>
      </c>
      <c r="D65" s="809" t="s">
        <v>7954</v>
      </c>
      <c r="E65" s="806">
        <v>5528</v>
      </c>
      <c r="F65" s="809" t="s">
        <v>4342</v>
      </c>
      <c r="G65" s="1040" t="s">
        <v>7955</v>
      </c>
      <c r="H65" s="1039"/>
    </row>
    <row r="66" spans="1:8" ht="13.5" thickBot="1" x14ac:dyDescent="0.25">
      <c r="A66" s="80" t="s">
        <v>21</v>
      </c>
      <c r="B66" s="81" t="s">
        <v>713</v>
      </c>
      <c r="C66" s="82" t="s">
        <v>714</v>
      </c>
      <c r="D66" s="83" t="s">
        <v>4166</v>
      </c>
      <c r="E66" s="84">
        <v>5548</v>
      </c>
      <c r="F66" s="83" t="s">
        <v>3744</v>
      </c>
      <c r="G66" s="1035" t="s">
        <v>5336</v>
      </c>
      <c r="H66" s="1036"/>
    </row>
    <row r="68" spans="1:8" s="8" customFormat="1" ht="12.75" customHeight="1" x14ac:dyDescent="0.2">
      <c r="A68" s="222" t="s">
        <v>295</v>
      </c>
      <c r="B68" s="2" t="s">
        <v>4095</v>
      </c>
    </row>
  </sheetData>
  <mergeCells count="72">
    <mergeCell ref="D9:E9"/>
    <mergeCell ref="G4:H5"/>
    <mergeCell ref="D14:E14"/>
    <mergeCell ref="G35:H35"/>
    <mergeCell ref="G36:H36"/>
    <mergeCell ref="B33:H33"/>
    <mergeCell ref="B31:H31"/>
    <mergeCell ref="A36:B36"/>
    <mergeCell ref="D36:F36"/>
    <mergeCell ref="A35:B35"/>
    <mergeCell ref="D35:F35"/>
    <mergeCell ref="D8:E8"/>
    <mergeCell ref="D6:E6"/>
    <mergeCell ref="A24:B24"/>
    <mergeCell ref="C24:D24"/>
    <mergeCell ref="D19:E19"/>
    <mergeCell ref="G55:H55"/>
    <mergeCell ref="G17:H18"/>
    <mergeCell ref="G62:H62"/>
    <mergeCell ref="G51:H51"/>
    <mergeCell ref="G52:H52"/>
    <mergeCell ref="G53:H53"/>
    <mergeCell ref="G54:H54"/>
    <mergeCell ref="G47:H47"/>
    <mergeCell ref="G48:H48"/>
    <mergeCell ref="G49:H49"/>
    <mergeCell ref="A25:H25"/>
    <mergeCell ref="G37:H37"/>
    <mergeCell ref="G38:H38"/>
    <mergeCell ref="G39:H39"/>
    <mergeCell ref="B29:C29"/>
    <mergeCell ref="E29:H29"/>
    <mergeCell ref="G63:H63"/>
    <mergeCell ref="G64:H64"/>
    <mergeCell ref="G66:H66"/>
    <mergeCell ref="G56:H56"/>
    <mergeCell ref="G58:H58"/>
    <mergeCell ref="G60:H60"/>
    <mergeCell ref="G61:H61"/>
    <mergeCell ref="G59:H59"/>
    <mergeCell ref="G57:H57"/>
    <mergeCell ref="G65:H65"/>
    <mergeCell ref="G50:H50"/>
    <mergeCell ref="G40:H40"/>
    <mergeCell ref="G41:H41"/>
    <mergeCell ref="G42:H42"/>
    <mergeCell ref="G44:H44"/>
    <mergeCell ref="G45:H45"/>
    <mergeCell ref="G43:H43"/>
    <mergeCell ref="G46:H46"/>
    <mergeCell ref="A1:B1"/>
    <mergeCell ref="A22:H22"/>
    <mergeCell ref="C1:H1"/>
    <mergeCell ref="C2:H2"/>
    <mergeCell ref="D12:E12"/>
    <mergeCell ref="D13:E13"/>
    <mergeCell ref="D4:E4"/>
    <mergeCell ref="D16:E16"/>
    <mergeCell ref="A2:B2"/>
    <mergeCell ref="A3:B3"/>
    <mergeCell ref="D17:E17"/>
    <mergeCell ref="D15:E15"/>
    <mergeCell ref="D7:E7"/>
    <mergeCell ref="D10:E10"/>
    <mergeCell ref="D11:E11"/>
    <mergeCell ref="D5:E5"/>
    <mergeCell ref="D18:E18"/>
    <mergeCell ref="E24:F24"/>
    <mergeCell ref="A23:B23"/>
    <mergeCell ref="C23:D23"/>
    <mergeCell ref="E23:F23"/>
    <mergeCell ref="B20:E20"/>
  </mergeCells>
  <phoneticPr fontId="0" type="noConversion"/>
  <hyperlinks>
    <hyperlink ref="D10" location="G7toWin!A1" display="Home Farm Trail" xr:uid="{00000000-0004-0000-0900-000000000000}"/>
    <hyperlink ref="D11" location="'Hyland Standley'!A1" display="Hyland Standley" xr:uid="{00000000-0004-0000-0900-000001000000}"/>
    <hyperlink ref="D12" location="'Little Dry Creek'!A1" display="Little Dry Cr" xr:uid="{00000000-0004-0000-0900-000002000000}"/>
    <hyperlink ref="D4" location="NiverNCotton!A1" display="NiverNCotton" xr:uid="{00000000-0004-0000-0900-000003000000}"/>
    <hyperlink ref="D16" location="SkyWoodThorn!A1" display="SkyWoodThorn Tr" xr:uid="{00000000-0004-0000-0900-000004000000}"/>
    <hyperlink ref="D13" location="McKayBroadLnd!A1" display="McKay Broadlands Tr" xr:uid="{00000000-0004-0000-0900-000005000000}"/>
    <hyperlink ref="D11:E11" location="HylandStandley!A1" display="Hyland Standley" xr:uid="{00000000-0004-0000-0900-000006000000}"/>
    <hyperlink ref="D12:E12" location="LittleDryCreek!A1" display="Little Dry Cr" xr:uid="{00000000-0004-0000-0900-000007000000}"/>
    <hyperlink ref="D10:E10" location="HomeFOrchard!A1" display="Home Farm Orchard" xr:uid="{00000000-0004-0000-0900-000008000000}"/>
    <hyperlink ref="D17:E17" location="WestMower!A1" display="West Mower Trail" xr:uid="{00000000-0004-0000-0900-000009000000}"/>
    <hyperlink ref="D8" location="BroomInFlat!A1" display="BroomInFlat Tr" xr:uid="{00000000-0004-0000-0900-00000A000000}"/>
    <hyperlink ref="A2:B2" location="Overview!A1" display="Trail Network Overview" xr:uid="{00000000-0004-0000-0900-00000B000000}"/>
    <hyperlink ref="D15" location="NiverNCotton!A1" display="NiverNCotton" xr:uid="{00000000-0004-0000-0900-00000C000000}"/>
    <hyperlink ref="D4:E4" location="'36Bikeway'!A1" display="US 36 Bikeway" xr:uid="{00000000-0004-0000-0900-00000D000000}"/>
    <hyperlink ref="B68" location="RTD!A32" display="RTD-CR" xr:uid="{00000000-0004-0000-0900-00000E000000}"/>
    <hyperlink ref="D7:E7" location="'128th'!A1" display="128th Ave MUP" xr:uid="{00000000-0004-0000-0900-00000F000000}"/>
    <hyperlink ref="D5" location="NiverNCotton!A1" display="NiverNCotton" xr:uid="{00000000-0004-0000-0900-000010000000}"/>
    <hyperlink ref="D5:E5" location="'104th'!A1" display="104th Ave MUP" xr:uid="{00000000-0004-0000-0900-000011000000}"/>
    <hyperlink ref="D6:E6" location="'120th'!A1" display="120th MUP" xr:uid="{00000000-0004-0000-0900-000012000000}"/>
    <hyperlink ref="D14:E14" location="MetzgerFO!A1" display="Metzger Farm OS" xr:uid="{00000000-0004-0000-0900-000013000000}"/>
    <hyperlink ref="D9" location="Broomfield!A1" display="Broomfield" xr:uid="{00000000-0004-0000-0900-000014000000}"/>
    <hyperlink ref="D9:E9" location="Broomfield!A1" display="Broomfield Trail" xr:uid="{00000000-0004-0000-0900-000015000000}"/>
  </hyperlinks>
  <pageMargins left="1" right="0.75" top="0.75" bottom="0.75" header="0.5" footer="0.5"/>
  <pageSetup scale="74" orientation="portrait" r:id="rId1"/>
  <headerFooter alignWithMargins="0">
    <oddHeader>&amp;L&amp;"Arial,Bold"&amp;Uhttp://geobiking.org&amp;C&amp;F</oddHeader>
    <oddFooter>&amp;LAuthor: &amp;"Arial,Bold"Robert Prehn&amp;CData free for personal use and remains property of author.&amp;R&amp;D</oddFooter>
  </headerFooter>
  <rowBreaks count="1" manualBreakCount="1">
    <brk id="68" max="16383" man="1"/>
  </rowBreaks>
  <webPublishItems count="1">
    <webPublishItem id="17138" divId="DR_North_17138" sourceType="sheet" destinationFile="C:\GPS\Bicycle\CO_DN\CO_DN_BDC.htm" title="GeoBiking CO_DN BDC Trail Description"/>
  </webPublishItem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
    <pageSetUpPr fitToPage="1"/>
  </sheetPr>
  <dimension ref="A1:H61"/>
  <sheetViews>
    <sheetView zoomScaleNormal="100" workbookViewId="0">
      <selection activeCell="C15" sqref="C15:D15"/>
    </sheetView>
  </sheetViews>
  <sheetFormatPr defaultRowHeight="12.75" x14ac:dyDescent="0.2"/>
  <cols>
    <col min="1" max="1" width="10.42578125" customWidth="1"/>
    <col min="2" max="2" width="10.140625" bestFit="1" customWidth="1"/>
    <col min="3" max="3" width="12.140625" bestFit="1" customWidth="1"/>
    <col min="4" max="4" width="15.85546875" bestFit="1" customWidth="1"/>
    <col min="5" max="5" width="9" bestFit="1" customWidth="1"/>
    <col min="6" max="6" width="14.7109375" bestFit="1" customWidth="1"/>
    <col min="7" max="7" width="8.140625" bestFit="1" customWidth="1"/>
    <col min="8" max="8" width="33.28515625" customWidth="1"/>
  </cols>
  <sheetData>
    <row r="1" spans="1:8" ht="18" x14ac:dyDescent="0.25">
      <c r="A1" s="1065" t="s">
        <v>2111</v>
      </c>
      <c r="B1" s="1066"/>
      <c r="C1" s="1067" t="s">
        <v>3324</v>
      </c>
      <c r="D1" s="1068"/>
      <c r="E1" s="1068"/>
      <c r="F1" s="1068"/>
      <c r="G1" s="1068"/>
      <c r="H1" s="1068"/>
    </row>
    <row r="2" spans="1:8" ht="26.25" customHeight="1" x14ac:dyDescent="0.2">
      <c r="A2" s="874" t="s">
        <v>2679</v>
      </c>
      <c r="B2" s="874"/>
      <c r="C2" s="1005" t="s">
        <v>4415</v>
      </c>
      <c r="D2" s="1069"/>
      <c r="E2" s="1069"/>
      <c r="F2" s="1069"/>
      <c r="G2" s="1069"/>
      <c r="H2" s="1069"/>
    </row>
    <row r="3" spans="1:8" x14ac:dyDescent="0.2">
      <c r="A3" s="874"/>
      <c r="B3" s="874"/>
      <c r="C3" s="155"/>
      <c r="D3" s="25"/>
      <c r="E3" s="25"/>
      <c r="F3" s="25"/>
      <c r="G3" s="25"/>
      <c r="H3" s="25"/>
    </row>
    <row r="4" spans="1:8" x14ac:dyDescent="0.2">
      <c r="A4" s="186" t="s">
        <v>2545</v>
      </c>
      <c r="B4" s="52" t="s">
        <v>2524</v>
      </c>
      <c r="C4" s="27" t="s">
        <v>220</v>
      </c>
      <c r="D4" s="916" t="s">
        <v>3256</v>
      </c>
      <c r="E4" s="1024"/>
      <c r="F4" s="27" t="s">
        <v>3975</v>
      </c>
      <c r="G4" s="945"/>
      <c r="H4" s="945"/>
    </row>
    <row r="5" spans="1:8" x14ac:dyDescent="0.2">
      <c r="A5" s="143"/>
      <c r="B5" s="155"/>
      <c r="C5" s="27"/>
      <c r="D5" s="874" t="s">
        <v>29</v>
      </c>
      <c r="E5" s="874"/>
      <c r="F5" s="34"/>
      <c r="G5" s="945"/>
      <c r="H5" s="945"/>
    </row>
    <row r="6" spans="1:8" x14ac:dyDescent="0.2">
      <c r="A6" s="28" t="s">
        <v>5202</v>
      </c>
      <c r="B6" s="3">
        <f>COUNT(E28:E58)</f>
        <v>30</v>
      </c>
      <c r="C6" s="27"/>
      <c r="D6" s="874" t="s">
        <v>769</v>
      </c>
      <c r="E6" s="874"/>
      <c r="F6" s="34"/>
      <c r="G6" s="34"/>
      <c r="H6" s="34"/>
    </row>
    <row r="7" spans="1:8" x14ac:dyDescent="0.2">
      <c r="A7" s="143"/>
      <c r="B7" s="259"/>
      <c r="C7" s="45"/>
      <c r="D7" s="874" t="s">
        <v>3927</v>
      </c>
      <c r="E7" s="874"/>
      <c r="F7" s="201"/>
      <c r="G7" s="233"/>
      <c r="H7" s="233"/>
    </row>
    <row r="8" spans="1:8" x14ac:dyDescent="0.2">
      <c r="A8" s="143"/>
      <c r="B8" s="3"/>
      <c r="C8" s="45"/>
      <c r="D8" s="874" t="s">
        <v>2568</v>
      </c>
      <c r="E8" s="874"/>
      <c r="F8" s="200" t="s">
        <v>4871</v>
      </c>
      <c r="G8" s="946" t="s">
        <v>6104</v>
      </c>
      <c r="H8" s="946"/>
    </row>
    <row r="9" spans="1:8" x14ac:dyDescent="0.2">
      <c r="C9" s="45"/>
      <c r="D9" s="874" t="s">
        <v>1304</v>
      </c>
      <c r="E9" s="874"/>
      <c r="F9" s="205">
        <v>41518</v>
      </c>
      <c r="G9" s="946"/>
      <c r="H9" s="946"/>
    </row>
    <row r="10" spans="1:8" x14ac:dyDescent="0.2">
      <c r="C10" s="45"/>
      <c r="D10" s="874" t="s">
        <v>6095</v>
      </c>
      <c r="E10" s="874"/>
      <c r="F10" s="205"/>
      <c r="G10" s="233"/>
      <c r="H10" s="233"/>
    </row>
    <row r="11" spans="1:8" ht="25.5" customHeight="1" x14ac:dyDescent="0.2">
      <c r="A11" s="148" t="s">
        <v>5794</v>
      </c>
      <c r="B11" s="1059" t="s">
        <v>5814</v>
      </c>
      <c r="C11" s="1042"/>
      <c r="D11" s="1042"/>
      <c r="E11" s="1042"/>
      <c r="F11" s="199"/>
      <c r="G11" s="233"/>
      <c r="H11" s="233"/>
    </row>
    <row r="12" spans="1:8" ht="13.5" thickBot="1" x14ac:dyDescent="0.25">
      <c r="C12" s="9"/>
    </row>
    <row r="13" spans="1:8" x14ac:dyDescent="0.2">
      <c r="A13" s="877" t="s">
        <v>5619</v>
      </c>
      <c r="B13" s="878"/>
      <c r="C13" s="878"/>
      <c r="D13" s="878"/>
      <c r="E13" s="878"/>
      <c r="F13" s="878"/>
      <c r="G13" s="878"/>
      <c r="H13" s="879"/>
    </row>
    <row r="14" spans="1:8" s="24" customFormat="1" ht="13.5" thickBot="1" x14ac:dyDescent="0.25">
      <c r="A14" s="880" t="s">
        <v>3816</v>
      </c>
      <c r="B14" s="881"/>
      <c r="C14" s="882" t="s">
        <v>3817</v>
      </c>
      <c r="D14" s="882"/>
      <c r="E14" s="882" t="s">
        <v>3818</v>
      </c>
      <c r="F14" s="882"/>
      <c r="G14" s="191"/>
      <c r="H14" s="196" t="s">
        <v>4872</v>
      </c>
    </row>
    <row r="15" spans="1:8" ht="13.5" thickBot="1" x14ac:dyDescent="0.25">
      <c r="A15" s="940"/>
      <c r="B15" s="940"/>
      <c r="C15" s="974">
        <v>16</v>
      </c>
      <c r="D15" s="941"/>
      <c r="E15" s="883">
        <v>11.7</v>
      </c>
      <c r="F15" s="883"/>
      <c r="G15" s="192"/>
    </row>
    <row r="16" spans="1:8" x14ac:dyDescent="0.2">
      <c r="A16" s="867" t="s">
        <v>3081</v>
      </c>
      <c r="B16" s="868"/>
      <c r="C16" s="868"/>
      <c r="D16" s="868"/>
      <c r="E16" s="868"/>
      <c r="F16" s="868"/>
      <c r="G16" s="868"/>
      <c r="H16" s="869"/>
    </row>
    <row r="17" spans="1:8" ht="13.5" thickBot="1" x14ac:dyDescent="0.25">
      <c r="A17" s="12" t="s">
        <v>3819</v>
      </c>
      <c r="B17" s="13" t="s">
        <v>3820</v>
      </c>
      <c r="C17" s="14" t="s">
        <v>3821</v>
      </c>
      <c r="D17" s="13" t="s">
        <v>3822</v>
      </c>
      <c r="E17" s="13" t="s">
        <v>3823</v>
      </c>
      <c r="F17" s="13" t="s">
        <v>3363</v>
      </c>
      <c r="G17" s="13" t="s">
        <v>1388</v>
      </c>
      <c r="H17" s="195" t="s">
        <v>3824</v>
      </c>
    </row>
    <row r="18" spans="1:8" s="8" customFormat="1" x14ac:dyDescent="0.2">
      <c r="A18" s="21">
        <f>E29</f>
        <v>5222</v>
      </c>
      <c r="B18" s="21">
        <f>E30</f>
        <v>5208</v>
      </c>
      <c r="C18" s="22">
        <v>5188</v>
      </c>
      <c r="D18" s="22">
        <v>5432</v>
      </c>
      <c r="E18" s="22">
        <f>B18 - A18</f>
        <v>-14</v>
      </c>
      <c r="F18" s="22">
        <v>476</v>
      </c>
      <c r="G18" s="22"/>
      <c r="H18" s="197">
        <v>1</v>
      </c>
    </row>
    <row r="19" spans="1:8" s="8" customFormat="1" x14ac:dyDescent="0.2">
      <c r="A19" s="19"/>
      <c r="B19" s="19"/>
      <c r="C19" s="16"/>
      <c r="D19" s="17"/>
      <c r="E19" s="17"/>
      <c r="F19" s="17"/>
      <c r="G19" s="17"/>
      <c r="H19" s="63"/>
    </row>
    <row r="20" spans="1:8" s="8" customFormat="1" x14ac:dyDescent="0.2">
      <c r="A20" s="148" t="s">
        <v>3079</v>
      </c>
      <c r="B20" s="931" t="s">
        <v>3360</v>
      </c>
      <c r="C20" s="931"/>
      <c r="D20" s="175" t="s">
        <v>3080</v>
      </c>
      <c r="E20" s="930" t="s">
        <v>3976</v>
      </c>
      <c r="F20" s="930"/>
      <c r="G20" s="930"/>
      <c r="H20" s="930"/>
    </row>
    <row r="21" spans="1:8" s="8" customFormat="1" x14ac:dyDescent="0.2">
      <c r="A21" s="19"/>
      <c r="B21" s="19"/>
      <c r="C21" s="16"/>
      <c r="D21" s="175" t="s">
        <v>1165</v>
      </c>
      <c r="E21" s="244" t="s">
        <v>1167</v>
      </c>
      <c r="F21" s="17"/>
      <c r="G21" s="17"/>
      <c r="H21" s="17"/>
    </row>
    <row r="22" spans="1:8" s="8" customFormat="1" ht="12.75" customHeight="1" x14ac:dyDescent="0.2">
      <c r="A22" s="148" t="s">
        <v>3083</v>
      </c>
      <c r="B22" s="931" t="s">
        <v>2570</v>
      </c>
      <c r="C22" s="931"/>
      <c r="D22" s="931"/>
      <c r="E22" s="931"/>
      <c r="F22" s="931"/>
      <c r="G22" s="931"/>
      <c r="H22" s="931"/>
    </row>
    <row r="23" spans="1:8" s="8" customFormat="1" x14ac:dyDescent="0.2">
      <c r="A23" s="19"/>
      <c r="B23" s="19"/>
      <c r="C23" s="16"/>
      <c r="D23" s="17"/>
      <c r="E23" s="17"/>
      <c r="F23" s="17"/>
      <c r="G23" s="17"/>
      <c r="H23" s="17"/>
    </row>
    <row r="24" spans="1:8" s="8" customFormat="1" x14ac:dyDescent="0.2">
      <c r="A24" s="148" t="s">
        <v>3085</v>
      </c>
      <c r="B24" s="931" t="s">
        <v>2571</v>
      </c>
      <c r="C24" s="931"/>
      <c r="D24" s="931"/>
      <c r="E24" s="931"/>
      <c r="F24" s="931"/>
      <c r="G24" s="931"/>
      <c r="H24" s="931"/>
    </row>
    <row r="25" spans="1:8" ht="13.5" thickBot="1" x14ac:dyDescent="0.25">
      <c r="C25" s="1"/>
    </row>
    <row r="26" spans="1:8" ht="13.5" thickBot="1" x14ac:dyDescent="0.25">
      <c r="A26" s="1061" t="s">
        <v>2683</v>
      </c>
      <c r="B26" s="1061"/>
      <c r="C26" s="163" t="s">
        <v>5913</v>
      </c>
      <c r="D26" s="1062" t="s">
        <v>5907</v>
      </c>
      <c r="E26" s="1062"/>
      <c r="F26" s="1062"/>
      <c r="G26" s="1063" t="s">
        <v>5906</v>
      </c>
      <c r="H26" s="1064"/>
    </row>
    <row r="27" spans="1:8" ht="13.5" thickBot="1" x14ac:dyDescent="0.25">
      <c r="A27" s="1060" t="s">
        <v>1990</v>
      </c>
      <c r="B27" s="1060"/>
      <c r="C27" s="159" t="s">
        <v>1990</v>
      </c>
      <c r="D27" s="931" t="s">
        <v>1989</v>
      </c>
      <c r="E27" s="971"/>
      <c r="F27" s="971"/>
      <c r="G27" s="973" t="s">
        <v>1991</v>
      </c>
      <c r="H27" s="973"/>
    </row>
    <row r="28" spans="1:8" s="3" customFormat="1" ht="13.5" thickBot="1" x14ac:dyDescent="0.25">
      <c r="A28" s="4" t="s">
        <v>3488</v>
      </c>
      <c r="B28" s="4" t="s">
        <v>3320</v>
      </c>
      <c r="C28" s="5" t="s">
        <v>3319</v>
      </c>
      <c r="D28" s="4" t="s">
        <v>3992</v>
      </c>
      <c r="E28" s="4" t="s">
        <v>3486</v>
      </c>
      <c r="F28" s="4" t="s">
        <v>3318</v>
      </c>
      <c r="G28" s="903" t="s">
        <v>3950</v>
      </c>
      <c r="H28" s="904"/>
    </row>
    <row r="29" spans="1:8" s="26" customFormat="1" x14ac:dyDescent="0.2">
      <c r="A29" s="98" t="s">
        <v>22</v>
      </c>
      <c r="B29" s="99" t="s">
        <v>3484</v>
      </c>
      <c r="C29" s="100" t="s">
        <v>3475</v>
      </c>
      <c r="D29" s="99" t="s">
        <v>3056</v>
      </c>
      <c r="E29" s="101">
        <v>5222</v>
      </c>
      <c r="F29" s="99" t="s">
        <v>3744</v>
      </c>
      <c r="G29" s="1057" t="s">
        <v>1329</v>
      </c>
      <c r="H29" s="1058"/>
    </row>
    <row r="30" spans="1:8" s="26" customFormat="1" x14ac:dyDescent="0.2">
      <c r="A30" s="77" t="s">
        <v>4404</v>
      </c>
      <c r="B30" s="78" t="s">
        <v>4420</v>
      </c>
      <c r="C30" s="102" t="s">
        <v>490</v>
      </c>
      <c r="D30" s="78" t="s">
        <v>2112</v>
      </c>
      <c r="E30" s="79">
        <v>5208</v>
      </c>
      <c r="F30" s="78" t="s">
        <v>3744</v>
      </c>
      <c r="G30" s="1052" t="s">
        <v>3978</v>
      </c>
      <c r="H30" s="1053"/>
    </row>
    <row r="31" spans="1:8" s="26" customFormat="1" x14ac:dyDescent="0.2">
      <c r="A31" s="77" t="s">
        <v>1330</v>
      </c>
      <c r="B31" s="78" t="s">
        <v>1331</v>
      </c>
      <c r="C31" s="102" t="s">
        <v>1332</v>
      </c>
      <c r="D31" s="78" t="s">
        <v>1333</v>
      </c>
      <c r="E31" s="79">
        <v>5223</v>
      </c>
      <c r="F31" s="78" t="s">
        <v>3744</v>
      </c>
      <c r="G31" s="1052" t="s">
        <v>1334</v>
      </c>
      <c r="H31" s="1053"/>
    </row>
    <row r="32" spans="1:8" s="26" customFormat="1" x14ac:dyDescent="0.2">
      <c r="A32" s="77" t="s">
        <v>6099</v>
      </c>
      <c r="B32" s="455" t="s">
        <v>6100</v>
      </c>
      <c r="C32" s="456" t="s">
        <v>6101</v>
      </c>
      <c r="D32" s="455" t="s">
        <v>6102</v>
      </c>
      <c r="E32" s="79">
        <v>5248</v>
      </c>
      <c r="F32" s="455" t="s">
        <v>3744</v>
      </c>
      <c r="G32" s="1055" t="s">
        <v>6103</v>
      </c>
      <c r="H32" s="1056"/>
    </row>
    <row r="33" spans="1:8" s="26" customFormat="1" x14ac:dyDescent="0.2">
      <c r="A33" s="77" t="s">
        <v>825</v>
      </c>
      <c r="B33" s="78" t="s">
        <v>4421</v>
      </c>
      <c r="C33" s="102" t="s">
        <v>3474</v>
      </c>
      <c r="D33" s="78" t="s">
        <v>2113</v>
      </c>
      <c r="E33" s="79">
        <v>5271</v>
      </c>
      <c r="F33" s="78" t="s">
        <v>1099</v>
      </c>
      <c r="G33" s="1052" t="s">
        <v>3979</v>
      </c>
      <c r="H33" s="1053"/>
    </row>
    <row r="34" spans="1:8" s="26" customFormat="1" x14ac:dyDescent="0.2">
      <c r="A34" s="77" t="s">
        <v>3885</v>
      </c>
      <c r="B34" s="78" t="s">
        <v>3883</v>
      </c>
      <c r="C34" s="102" t="s">
        <v>3884</v>
      </c>
      <c r="D34" s="78" t="s">
        <v>3843</v>
      </c>
      <c r="E34" s="79">
        <v>5301</v>
      </c>
      <c r="F34" s="78" t="s">
        <v>3744</v>
      </c>
      <c r="G34" s="1052" t="s">
        <v>3886</v>
      </c>
      <c r="H34" s="1053"/>
    </row>
    <row r="35" spans="1:8" s="26" customFormat="1" x14ac:dyDescent="0.2">
      <c r="A35" s="77" t="s">
        <v>826</v>
      </c>
      <c r="B35" s="78" t="s">
        <v>4422</v>
      </c>
      <c r="C35" s="102" t="s">
        <v>3473</v>
      </c>
      <c r="D35" s="78" t="s">
        <v>4547</v>
      </c>
      <c r="E35" s="79">
        <v>5355</v>
      </c>
      <c r="F35" s="78" t="s">
        <v>3744</v>
      </c>
      <c r="G35" s="1037" t="s">
        <v>3414</v>
      </c>
      <c r="H35" s="1038"/>
    </row>
    <row r="36" spans="1:8" s="26" customFormat="1" x14ac:dyDescent="0.2">
      <c r="A36" s="77" t="s">
        <v>827</v>
      </c>
      <c r="B36" s="78" t="s">
        <v>4423</v>
      </c>
      <c r="C36" s="102" t="s">
        <v>3472</v>
      </c>
      <c r="D36" s="78" t="s">
        <v>4548</v>
      </c>
      <c r="E36" s="79">
        <v>5365</v>
      </c>
      <c r="F36" s="78" t="s">
        <v>3488</v>
      </c>
      <c r="G36" s="1052" t="s">
        <v>3980</v>
      </c>
      <c r="H36" s="1053"/>
    </row>
    <row r="37" spans="1:8" s="26" customFormat="1" x14ac:dyDescent="0.2">
      <c r="A37" s="77" t="s">
        <v>1336</v>
      </c>
      <c r="B37" s="78" t="s">
        <v>4424</v>
      </c>
      <c r="C37" s="102" t="s">
        <v>2041</v>
      </c>
      <c r="D37" s="78" t="s">
        <v>1337</v>
      </c>
      <c r="E37" s="79">
        <v>5365</v>
      </c>
      <c r="F37" s="78" t="s">
        <v>3744</v>
      </c>
      <c r="G37" s="1052" t="s">
        <v>1338</v>
      </c>
      <c r="H37" s="1053"/>
    </row>
    <row r="38" spans="1:8" s="26" customFormat="1" ht="27.75" customHeight="1" x14ac:dyDescent="0.2">
      <c r="A38" s="77" t="s">
        <v>828</v>
      </c>
      <c r="B38" s="78" t="s">
        <v>2203</v>
      </c>
      <c r="C38" s="102" t="s">
        <v>2040</v>
      </c>
      <c r="D38" s="78" t="s">
        <v>4549</v>
      </c>
      <c r="E38" s="79">
        <v>5399</v>
      </c>
      <c r="F38" s="78" t="s">
        <v>3488</v>
      </c>
      <c r="G38" s="1037" t="s">
        <v>5739</v>
      </c>
      <c r="H38" s="1038"/>
    </row>
    <row r="39" spans="1:8" s="26" customFormat="1" x14ac:dyDescent="0.2">
      <c r="A39" s="77" t="s">
        <v>1335</v>
      </c>
      <c r="B39" s="78" t="s">
        <v>5805</v>
      </c>
      <c r="C39" s="102" t="s">
        <v>5806</v>
      </c>
      <c r="D39" s="78" t="s">
        <v>1339</v>
      </c>
      <c r="E39" s="79">
        <v>5431</v>
      </c>
      <c r="F39" s="78" t="s">
        <v>3744</v>
      </c>
      <c r="G39" s="1037" t="s">
        <v>1340</v>
      </c>
      <c r="H39" s="1038"/>
    </row>
    <row r="40" spans="1:8" s="26" customFormat="1" x14ac:dyDescent="0.2">
      <c r="A40" s="77" t="s">
        <v>829</v>
      </c>
      <c r="B40" s="78" t="s">
        <v>2204</v>
      </c>
      <c r="C40" s="102" t="s">
        <v>2039</v>
      </c>
      <c r="D40" s="78" t="s">
        <v>4711</v>
      </c>
      <c r="E40" s="79">
        <v>5444</v>
      </c>
      <c r="F40" s="78" t="s">
        <v>3936</v>
      </c>
      <c r="G40" s="1052" t="s">
        <v>3981</v>
      </c>
      <c r="H40" s="1053"/>
    </row>
    <row r="41" spans="1:8" s="26" customFormat="1" ht="25.5" customHeight="1" x14ac:dyDescent="0.2">
      <c r="A41" s="77" t="s">
        <v>830</v>
      </c>
      <c r="B41" s="78" t="s">
        <v>2205</v>
      </c>
      <c r="C41" s="102" t="s">
        <v>2038</v>
      </c>
      <c r="D41" s="78" t="s">
        <v>330</v>
      </c>
      <c r="E41" s="79">
        <v>5416</v>
      </c>
      <c r="F41" s="78" t="s">
        <v>3488</v>
      </c>
      <c r="G41" s="1037" t="s">
        <v>3982</v>
      </c>
      <c r="H41" s="1038"/>
    </row>
    <row r="42" spans="1:8" s="26" customFormat="1" x14ac:dyDescent="0.2">
      <c r="A42" s="77" t="s">
        <v>2562</v>
      </c>
      <c r="B42" s="78" t="s">
        <v>2563</v>
      </c>
      <c r="C42" s="102" t="s">
        <v>2564</v>
      </c>
      <c r="D42" s="78" t="s">
        <v>2565</v>
      </c>
      <c r="E42" s="79">
        <v>5394</v>
      </c>
      <c r="F42" s="78" t="s">
        <v>3744</v>
      </c>
      <c r="G42" s="1052" t="s">
        <v>2566</v>
      </c>
      <c r="H42" s="1053"/>
    </row>
    <row r="43" spans="1:8" s="26" customFormat="1" x14ac:dyDescent="0.2">
      <c r="A43" s="77" t="s">
        <v>2569</v>
      </c>
      <c r="B43" s="78" t="s">
        <v>2206</v>
      </c>
      <c r="C43" s="102" t="s">
        <v>1928</v>
      </c>
      <c r="D43" s="78" t="s">
        <v>4501</v>
      </c>
      <c r="E43" s="79">
        <v>5397</v>
      </c>
      <c r="F43" s="78" t="s">
        <v>1099</v>
      </c>
      <c r="G43" s="1052" t="s">
        <v>2100</v>
      </c>
      <c r="H43" s="1053"/>
    </row>
    <row r="44" spans="1:8" s="26" customFormat="1" x14ac:dyDescent="0.2">
      <c r="A44" s="77" t="s">
        <v>2559</v>
      </c>
      <c r="B44" s="78" t="s">
        <v>2560</v>
      </c>
      <c r="C44" s="102" t="s">
        <v>1927</v>
      </c>
      <c r="D44" s="78" t="s">
        <v>2954</v>
      </c>
      <c r="E44" s="79">
        <v>5383</v>
      </c>
      <c r="F44" s="78" t="s">
        <v>4342</v>
      </c>
      <c r="G44" s="1052" t="s">
        <v>2561</v>
      </c>
      <c r="H44" s="1053"/>
    </row>
    <row r="45" spans="1:8" s="26" customFormat="1" x14ac:dyDescent="0.2">
      <c r="A45" s="77" t="s">
        <v>8</v>
      </c>
      <c r="B45" s="78" t="s">
        <v>2207</v>
      </c>
      <c r="C45" s="102" t="s">
        <v>503</v>
      </c>
      <c r="D45" s="103" t="s">
        <v>2567</v>
      </c>
      <c r="E45" s="79">
        <v>5357</v>
      </c>
      <c r="F45" s="78" t="s">
        <v>3485</v>
      </c>
      <c r="G45" s="1052" t="s">
        <v>1503</v>
      </c>
      <c r="H45" s="1053"/>
    </row>
    <row r="46" spans="1:8" s="26" customFormat="1" x14ac:dyDescent="0.2">
      <c r="A46" s="77" t="s">
        <v>317</v>
      </c>
      <c r="B46" s="78" t="s">
        <v>2208</v>
      </c>
      <c r="C46" s="102" t="s">
        <v>502</v>
      </c>
      <c r="D46" s="78" t="s">
        <v>4417</v>
      </c>
      <c r="E46" s="79">
        <v>5327</v>
      </c>
      <c r="F46" s="78" t="s">
        <v>2954</v>
      </c>
      <c r="G46" s="1052" t="s">
        <v>4416</v>
      </c>
      <c r="H46" s="1053"/>
    </row>
    <row r="47" spans="1:8" s="26" customFormat="1" x14ac:dyDescent="0.2">
      <c r="A47" s="77" t="s">
        <v>831</v>
      </c>
      <c r="B47" s="78" t="s">
        <v>2209</v>
      </c>
      <c r="C47" s="102" t="s">
        <v>501</v>
      </c>
      <c r="D47" s="78" t="s">
        <v>2212</v>
      </c>
      <c r="E47" s="79">
        <v>5326</v>
      </c>
      <c r="F47" s="78" t="s">
        <v>3744</v>
      </c>
      <c r="G47" s="1052" t="s">
        <v>3983</v>
      </c>
      <c r="H47" s="1053"/>
    </row>
    <row r="48" spans="1:8" s="26" customFormat="1" x14ac:dyDescent="0.2">
      <c r="A48" s="77" t="s">
        <v>316</v>
      </c>
      <c r="B48" s="78" t="s">
        <v>486</v>
      </c>
      <c r="C48" s="102" t="s">
        <v>500</v>
      </c>
      <c r="D48" s="103" t="s">
        <v>4418</v>
      </c>
      <c r="E48" s="79">
        <v>5298</v>
      </c>
      <c r="F48" s="78" t="s">
        <v>3744</v>
      </c>
      <c r="G48" s="1052" t="s">
        <v>4419</v>
      </c>
      <c r="H48" s="1053"/>
    </row>
    <row r="49" spans="1:8" s="26" customFormat="1" x14ac:dyDescent="0.2">
      <c r="A49" s="77" t="s">
        <v>832</v>
      </c>
      <c r="B49" s="78" t="s">
        <v>487</v>
      </c>
      <c r="C49" s="102" t="s">
        <v>499</v>
      </c>
      <c r="D49" s="78" t="s">
        <v>2213</v>
      </c>
      <c r="E49" s="79">
        <v>5286</v>
      </c>
      <c r="F49" s="78" t="s">
        <v>3488</v>
      </c>
      <c r="G49" s="1037" t="s">
        <v>3413</v>
      </c>
      <c r="H49" s="1038"/>
    </row>
    <row r="50" spans="1:8" s="26" customFormat="1" x14ac:dyDescent="0.2">
      <c r="A50" s="77" t="s">
        <v>833</v>
      </c>
      <c r="B50" s="78" t="s">
        <v>488</v>
      </c>
      <c r="C50" s="102" t="s">
        <v>498</v>
      </c>
      <c r="D50" s="78" t="s">
        <v>2214</v>
      </c>
      <c r="E50" s="79">
        <v>5263</v>
      </c>
      <c r="F50" s="78" t="s">
        <v>2954</v>
      </c>
      <c r="G50" s="1052" t="s">
        <v>3991</v>
      </c>
      <c r="H50" s="1053"/>
    </row>
    <row r="51" spans="1:8" s="26" customFormat="1" ht="39" customHeight="1" x14ac:dyDescent="0.2">
      <c r="A51" s="77" t="s">
        <v>834</v>
      </c>
      <c r="B51" s="78" t="s">
        <v>489</v>
      </c>
      <c r="C51" s="102" t="s">
        <v>497</v>
      </c>
      <c r="D51" s="78" t="s">
        <v>2215</v>
      </c>
      <c r="E51" s="79">
        <v>5263</v>
      </c>
      <c r="F51" s="78" t="s">
        <v>3744</v>
      </c>
      <c r="G51" s="1037" t="s">
        <v>1548</v>
      </c>
      <c r="H51" s="1038"/>
    </row>
    <row r="52" spans="1:8" s="26" customFormat="1" x14ac:dyDescent="0.2">
      <c r="A52" s="77" t="s">
        <v>310</v>
      </c>
      <c r="B52" s="78" t="s">
        <v>3892</v>
      </c>
      <c r="C52" s="102" t="s">
        <v>496</v>
      </c>
      <c r="D52" s="78" t="s">
        <v>2216</v>
      </c>
      <c r="E52" s="79">
        <v>5277</v>
      </c>
      <c r="F52" s="78" t="s">
        <v>3485</v>
      </c>
      <c r="G52" s="1052" t="s">
        <v>3984</v>
      </c>
      <c r="H52" s="1053"/>
    </row>
    <row r="53" spans="1:8" s="26" customFormat="1" x14ac:dyDescent="0.2">
      <c r="A53" s="77" t="s">
        <v>3887</v>
      </c>
      <c r="B53" s="78" t="s">
        <v>3888</v>
      </c>
      <c r="C53" s="102" t="s">
        <v>3860</v>
      </c>
      <c r="D53" s="78" t="s">
        <v>3889</v>
      </c>
      <c r="E53" s="79">
        <v>5268</v>
      </c>
      <c r="F53" s="78" t="s">
        <v>3744</v>
      </c>
      <c r="G53" s="1052" t="s">
        <v>3890</v>
      </c>
      <c r="H53" s="1053"/>
    </row>
    <row r="54" spans="1:8" s="26" customFormat="1" x14ac:dyDescent="0.2">
      <c r="A54" s="77" t="s">
        <v>311</v>
      </c>
      <c r="B54" s="78" t="s">
        <v>3893</v>
      </c>
      <c r="C54" s="102" t="s">
        <v>495</v>
      </c>
      <c r="D54" s="78" t="s">
        <v>2217</v>
      </c>
      <c r="E54" s="79">
        <v>5240</v>
      </c>
      <c r="F54" s="78" t="s">
        <v>3485</v>
      </c>
      <c r="G54" s="1052" t="s">
        <v>3985</v>
      </c>
      <c r="H54" s="1053"/>
    </row>
    <row r="55" spans="1:8" s="26" customFormat="1" x14ac:dyDescent="0.2">
      <c r="A55" s="77" t="s">
        <v>312</v>
      </c>
      <c r="B55" s="78" t="s">
        <v>3894</v>
      </c>
      <c r="C55" s="102" t="s">
        <v>494</v>
      </c>
      <c r="D55" s="78" t="s">
        <v>2218</v>
      </c>
      <c r="E55" s="79">
        <v>5218</v>
      </c>
      <c r="F55" s="78" t="s">
        <v>1099</v>
      </c>
      <c r="G55" s="1052" t="s">
        <v>3986</v>
      </c>
      <c r="H55" s="1053"/>
    </row>
    <row r="56" spans="1:8" s="26" customFormat="1" ht="26.25" customHeight="1" x14ac:dyDescent="0.2">
      <c r="A56" s="77" t="s">
        <v>313</v>
      </c>
      <c r="B56" s="78" t="s">
        <v>2633</v>
      </c>
      <c r="C56" s="102" t="s">
        <v>493</v>
      </c>
      <c r="D56" s="78" t="s">
        <v>765</v>
      </c>
      <c r="E56" s="79">
        <v>5213</v>
      </c>
      <c r="F56" s="78" t="s">
        <v>3744</v>
      </c>
      <c r="G56" s="1037" t="s">
        <v>3987</v>
      </c>
      <c r="H56" s="1038"/>
    </row>
    <row r="57" spans="1:8" s="26" customFormat="1" x14ac:dyDescent="0.2">
      <c r="A57" s="77" t="s">
        <v>314</v>
      </c>
      <c r="B57" s="78" t="s">
        <v>3895</v>
      </c>
      <c r="C57" s="102" t="s">
        <v>492</v>
      </c>
      <c r="D57" s="78" t="s">
        <v>766</v>
      </c>
      <c r="E57" s="79">
        <v>5217</v>
      </c>
      <c r="F57" s="78" t="s">
        <v>3485</v>
      </c>
      <c r="G57" s="1052" t="s">
        <v>3988</v>
      </c>
      <c r="H57" s="1053"/>
    </row>
    <row r="58" spans="1:8" s="26" customFormat="1" x14ac:dyDescent="0.2">
      <c r="A58" s="77" t="s">
        <v>315</v>
      </c>
      <c r="B58" s="78" t="s">
        <v>3896</v>
      </c>
      <c r="C58" s="102" t="s">
        <v>491</v>
      </c>
      <c r="D58" s="78" t="s">
        <v>767</v>
      </c>
      <c r="E58" s="79">
        <v>5220</v>
      </c>
      <c r="F58" s="78" t="s">
        <v>3488</v>
      </c>
      <c r="G58" s="1052" t="s">
        <v>3989</v>
      </c>
      <c r="H58" s="1053"/>
    </row>
    <row r="59" spans="1:8" s="26" customFormat="1" ht="13.5" thickBot="1" x14ac:dyDescent="0.25">
      <c r="A59" s="104" t="s">
        <v>4403</v>
      </c>
      <c r="B59" s="1051" t="s">
        <v>5299</v>
      </c>
      <c r="C59" s="1051"/>
      <c r="D59" s="1051"/>
      <c r="E59" s="1051"/>
      <c r="F59" s="1051"/>
      <c r="G59" s="1051" t="s">
        <v>3990</v>
      </c>
      <c r="H59" s="1054"/>
    </row>
    <row r="61" spans="1:8" s="8" customFormat="1" x14ac:dyDescent="0.2">
      <c r="A61" s="222" t="s">
        <v>295</v>
      </c>
      <c r="B61" s="2" t="s">
        <v>3733</v>
      </c>
    </row>
  </sheetData>
  <mergeCells count="66">
    <mergeCell ref="D10:E10"/>
    <mergeCell ref="A1:B1"/>
    <mergeCell ref="A13:H13"/>
    <mergeCell ref="A14:B14"/>
    <mergeCell ref="C14:D14"/>
    <mergeCell ref="E14:F14"/>
    <mergeCell ref="C1:H1"/>
    <mergeCell ref="G8:H9"/>
    <mergeCell ref="D4:E4"/>
    <mergeCell ref="D6:E6"/>
    <mergeCell ref="D5:E5"/>
    <mergeCell ref="D7:E7"/>
    <mergeCell ref="D8:E8"/>
    <mergeCell ref="C2:H2"/>
    <mergeCell ref="D9:E9"/>
    <mergeCell ref="A2:B2"/>
    <mergeCell ref="B11:E11"/>
    <mergeCell ref="G27:H27"/>
    <mergeCell ref="A3:B3"/>
    <mergeCell ref="E20:H20"/>
    <mergeCell ref="C15:D15"/>
    <mergeCell ref="E15:F15"/>
    <mergeCell ref="A16:H16"/>
    <mergeCell ref="A15:B15"/>
    <mergeCell ref="D27:F27"/>
    <mergeCell ref="B22:H22"/>
    <mergeCell ref="A27:B27"/>
    <mergeCell ref="A26:B26"/>
    <mergeCell ref="B20:C20"/>
    <mergeCell ref="D26:F26"/>
    <mergeCell ref="B24:H24"/>
    <mergeCell ref="G26:H26"/>
    <mergeCell ref="G4:H5"/>
    <mergeCell ref="G39:H39"/>
    <mergeCell ref="G33:H33"/>
    <mergeCell ref="G34:H34"/>
    <mergeCell ref="G32:H32"/>
    <mergeCell ref="G28:H28"/>
    <mergeCell ref="G29:H29"/>
    <mergeCell ref="G30:H30"/>
    <mergeCell ref="G35:H35"/>
    <mergeCell ref="G31:H31"/>
    <mergeCell ref="G36:H36"/>
    <mergeCell ref="G37:H37"/>
    <mergeCell ref="G38:H38"/>
    <mergeCell ref="G40:H40"/>
    <mergeCell ref="G41:H41"/>
    <mergeCell ref="G42:H42"/>
    <mergeCell ref="G44:H44"/>
    <mergeCell ref="G50:H50"/>
    <mergeCell ref="G43:H43"/>
    <mergeCell ref="G47:H47"/>
    <mergeCell ref="G45:H45"/>
    <mergeCell ref="G46:H46"/>
    <mergeCell ref="G49:H49"/>
    <mergeCell ref="G48:H48"/>
    <mergeCell ref="B59:F59"/>
    <mergeCell ref="G51:H51"/>
    <mergeCell ref="G52:H52"/>
    <mergeCell ref="G54:H54"/>
    <mergeCell ref="G55:H55"/>
    <mergeCell ref="G56:H56"/>
    <mergeCell ref="G57:H57"/>
    <mergeCell ref="G58:H58"/>
    <mergeCell ref="G59:H59"/>
    <mergeCell ref="G53:H53"/>
  </mergeCells>
  <phoneticPr fontId="0" type="noConversion"/>
  <hyperlinks>
    <hyperlink ref="D7" location="BFDCommons!A1" display="Broomfield Commons MUPs" xr:uid="{00000000-0004-0000-0A00-000000000000}"/>
    <hyperlink ref="D9" location="McKayBroadLnd!A1" display="McKay Lake Broadlands" xr:uid="{00000000-0004-0000-0A00-000001000000}"/>
    <hyperlink ref="D5" location="BigDryCreek!A1" display="Big Dry Creek" xr:uid="{00000000-0004-0000-0A00-000002000000}"/>
    <hyperlink ref="A2:B2" location="Overview!A1" display="Trail Network Overview" xr:uid="{00000000-0004-0000-0A00-000003000000}"/>
    <hyperlink ref="B61" location="RTD!A21" display="RTD-BF" xr:uid="{00000000-0004-0000-0A00-000004000000}"/>
    <hyperlink ref="D8" location="Lake2Lake!A1" display="Lake 2 Lake" xr:uid="{00000000-0004-0000-0A00-000005000000}"/>
    <hyperlink ref="D6" location="BroomInFlat!A1" display="Broom In Flat" xr:uid="{00000000-0004-0000-0A00-000006000000}"/>
    <hyperlink ref="D10:E10" location="MetzgerFO!A1" display="Metzger FO" xr:uid="{00000000-0004-0000-0A00-000007000000}"/>
  </hyperlinks>
  <pageMargins left="1" right="0.75" top="0.75" bottom="0.75" header="0.5" footer="0.5"/>
  <pageSetup scale="76" orientation="portrait" r:id="rId1"/>
  <headerFooter alignWithMargins="0">
    <oddHeader>&amp;L&amp;"Arial,Bold"&amp;Uhttp://geobiking.org&amp;C&amp;F</oddHeader>
    <oddFooter>&amp;LAuthor: &amp;"Arial,Bold"Robert Prehn&amp;CData free for personal use and remains property of author.&amp;R&amp;D</oddFooter>
  </headerFooter>
  <webPublishItems count="1">
    <webPublishItem id="20703" divId="DR_North_20703" sourceType="sheet" destinationFile="C:\GPS\Bicycle\CO_DN\CO_DN_BFD.htm" title="GeoBiking CO_DN BFD Description"/>
  </webPublishItem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50">
    <pageSetUpPr fitToPage="1"/>
  </sheetPr>
  <dimension ref="A1:H38"/>
  <sheetViews>
    <sheetView topLeftCell="A10" zoomScaleNormal="100" workbookViewId="0">
      <selection activeCell="B19" sqref="B19:H19"/>
    </sheetView>
  </sheetViews>
  <sheetFormatPr defaultRowHeight="12.75" x14ac:dyDescent="0.2"/>
  <cols>
    <col min="1" max="1" width="10.42578125" bestFit="1" customWidth="1"/>
    <col min="2" max="2" width="11.42578125" bestFit="1" customWidth="1"/>
    <col min="3" max="3" width="13.140625" bestFit="1" customWidth="1"/>
    <col min="4" max="4" width="19.140625" bestFit="1" customWidth="1"/>
    <col min="5" max="5" width="8" bestFit="1" customWidth="1"/>
    <col min="6" max="6" width="16.140625" customWidth="1"/>
    <col min="7" max="7" width="8.140625" bestFit="1" customWidth="1"/>
    <col min="8" max="8" width="23.7109375" customWidth="1"/>
  </cols>
  <sheetData>
    <row r="1" spans="1:8" ht="21.75" customHeight="1" x14ac:dyDescent="0.2">
      <c r="A1" s="942" t="s">
        <v>3891</v>
      </c>
      <c r="B1" s="943"/>
      <c r="C1" s="872" t="s">
        <v>1292</v>
      </c>
      <c r="D1" s="873"/>
      <c r="E1" s="873"/>
      <c r="F1" s="873"/>
      <c r="G1" s="873"/>
      <c r="H1" s="873"/>
    </row>
    <row r="2" spans="1:8" ht="26.25" customHeight="1" x14ac:dyDescent="0.2">
      <c r="A2" s="1073" t="s">
        <v>2679</v>
      </c>
      <c r="B2" s="1074"/>
      <c r="C2" s="979" t="s">
        <v>3834</v>
      </c>
      <c r="D2" s="944"/>
      <c r="E2" s="944"/>
      <c r="F2" s="944"/>
      <c r="G2" s="944"/>
      <c r="H2" s="944"/>
    </row>
    <row r="3" spans="1:8" x14ac:dyDescent="0.2">
      <c r="A3" s="874"/>
      <c r="B3" s="874"/>
      <c r="C3" s="18"/>
      <c r="E3" s="25"/>
      <c r="F3" s="25"/>
      <c r="G3" s="25"/>
      <c r="H3" s="25"/>
    </row>
    <row r="4" spans="1:8" x14ac:dyDescent="0.2">
      <c r="A4" s="186" t="s">
        <v>2545</v>
      </c>
      <c r="B4" s="208" t="s">
        <v>1296</v>
      </c>
      <c r="C4" s="27" t="s">
        <v>220</v>
      </c>
      <c r="D4" s="2" t="s">
        <v>1293</v>
      </c>
      <c r="E4" s="25"/>
      <c r="F4" s="27" t="s">
        <v>3975</v>
      </c>
      <c r="G4" s="946"/>
      <c r="H4" s="946"/>
    </row>
    <row r="5" spans="1:8" x14ac:dyDescent="0.2">
      <c r="A5" s="143"/>
      <c r="B5" s="55"/>
      <c r="C5" s="34"/>
      <c r="D5" s="2"/>
      <c r="E5" s="25"/>
      <c r="F5" s="34"/>
      <c r="G5" s="946"/>
      <c r="H5" s="946"/>
    </row>
    <row r="6" spans="1:8" x14ac:dyDescent="0.2">
      <c r="A6" s="28" t="s">
        <v>5202</v>
      </c>
      <c r="B6" s="3">
        <f>COUNT(E26:E36)</f>
        <v>11</v>
      </c>
      <c r="C6" s="34"/>
      <c r="D6" s="2"/>
      <c r="E6" s="148" t="s">
        <v>4508</v>
      </c>
      <c r="F6" s="200" t="s">
        <v>4871</v>
      </c>
      <c r="G6" s="945"/>
      <c r="H6" s="945"/>
    </row>
    <row r="7" spans="1:8" x14ac:dyDescent="0.2">
      <c r="A7" s="143"/>
      <c r="B7" s="55"/>
      <c r="C7" s="34"/>
      <c r="D7" s="2"/>
      <c r="E7" s="321">
        <v>40804</v>
      </c>
      <c r="F7" s="205"/>
      <c r="G7" s="945"/>
      <c r="H7" s="945"/>
    </row>
    <row r="8" spans="1:8" x14ac:dyDescent="0.2">
      <c r="A8" s="178" t="s">
        <v>5794</v>
      </c>
      <c r="B8" s="957" t="s">
        <v>5807</v>
      </c>
      <c r="C8" s="957"/>
      <c r="D8" s="957"/>
      <c r="E8" s="206"/>
      <c r="F8" s="205"/>
      <c r="G8" s="34"/>
      <c r="H8" s="34"/>
    </row>
    <row r="9" spans="1:8" ht="13.5" thickBot="1" x14ac:dyDescent="0.25">
      <c r="A9" s="143"/>
      <c r="B9" s="55"/>
      <c r="C9" s="34"/>
      <c r="D9" s="2"/>
      <c r="E9" s="206"/>
      <c r="F9" s="205"/>
      <c r="G9" s="38"/>
      <c r="H9" s="38"/>
    </row>
    <row r="10" spans="1:8" x14ac:dyDescent="0.2">
      <c r="A10" s="877" t="s">
        <v>5619</v>
      </c>
      <c r="B10" s="878"/>
      <c r="C10" s="878"/>
      <c r="D10" s="878"/>
      <c r="E10" s="878"/>
      <c r="F10" s="878"/>
      <c r="G10" s="878"/>
      <c r="H10" s="879"/>
    </row>
    <row r="11" spans="1:8" s="24" customFormat="1" ht="13.5" thickBot="1" x14ac:dyDescent="0.25">
      <c r="A11" s="880" t="s">
        <v>3816</v>
      </c>
      <c r="B11" s="881"/>
      <c r="C11" s="882" t="s">
        <v>3817</v>
      </c>
      <c r="D11" s="882"/>
      <c r="E11" s="882" t="s">
        <v>3818</v>
      </c>
      <c r="F11" s="882"/>
      <c r="G11" s="191"/>
      <c r="H11" s="196" t="s">
        <v>530</v>
      </c>
    </row>
    <row r="12" spans="1:8" ht="13.5" thickBot="1" x14ac:dyDescent="0.25">
      <c r="A12" s="940"/>
      <c r="B12" s="940"/>
      <c r="C12" s="883">
        <v>12.4</v>
      </c>
      <c r="D12" s="941"/>
      <c r="E12" s="883">
        <v>2.7</v>
      </c>
      <c r="F12" s="883"/>
      <c r="G12" s="192"/>
    </row>
    <row r="13" spans="1:8" x14ac:dyDescent="0.2">
      <c r="A13" s="867" t="s">
        <v>3081</v>
      </c>
      <c r="B13" s="868"/>
      <c r="C13" s="868"/>
      <c r="D13" s="868"/>
      <c r="E13" s="868"/>
      <c r="F13" s="868"/>
      <c r="G13" s="868"/>
      <c r="H13" s="869"/>
    </row>
    <row r="14" spans="1:8" ht="13.5" thickBot="1" x14ac:dyDescent="0.25">
      <c r="A14" s="12" t="s">
        <v>3819</v>
      </c>
      <c r="B14" s="13" t="s">
        <v>3820</v>
      </c>
      <c r="C14" s="14" t="s">
        <v>3821</v>
      </c>
      <c r="D14" s="13" t="s">
        <v>3822</v>
      </c>
      <c r="E14" s="13" t="s">
        <v>3823</v>
      </c>
      <c r="F14" s="13" t="s">
        <v>3363</v>
      </c>
      <c r="G14" s="13" t="s">
        <v>1388</v>
      </c>
      <c r="H14" s="195" t="s">
        <v>3824</v>
      </c>
    </row>
    <row r="15" spans="1:8" s="8" customFormat="1" x14ac:dyDescent="0.2">
      <c r="A15" s="21">
        <f>E26</f>
        <v>5279</v>
      </c>
      <c r="B15" s="21">
        <f>E36</f>
        <v>5268</v>
      </c>
      <c r="C15" s="22">
        <v>5112</v>
      </c>
      <c r="D15" s="22">
        <v>5256</v>
      </c>
      <c r="E15" s="22">
        <f>B15 - A15</f>
        <v>-11</v>
      </c>
      <c r="F15" s="22">
        <v>160</v>
      </c>
      <c r="G15" s="22"/>
      <c r="H15" s="3">
        <v>1</v>
      </c>
    </row>
    <row r="16" spans="1:8" s="8" customFormat="1" x14ac:dyDescent="0.2">
      <c r="A16" s="19"/>
      <c r="B16" s="19"/>
      <c r="C16" s="16"/>
      <c r="D16" s="17"/>
      <c r="E16" s="17"/>
      <c r="F16" s="17"/>
      <c r="G16" s="17"/>
      <c r="H16" s="17"/>
    </row>
    <row r="17" spans="1:8" s="8" customFormat="1" x14ac:dyDescent="0.2">
      <c r="A17" s="148" t="s">
        <v>3079</v>
      </c>
      <c r="B17" s="931" t="s">
        <v>5646</v>
      </c>
      <c r="C17" s="931"/>
      <c r="D17" s="175" t="s">
        <v>3080</v>
      </c>
      <c r="E17" s="930" t="s">
        <v>5310</v>
      </c>
      <c r="F17" s="930"/>
      <c r="G17" s="930"/>
      <c r="H17" s="930"/>
    </row>
    <row r="18" spans="1:8" s="8" customFormat="1" x14ac:dyDescent="0.2">
      <c r="A18" s="19"/>
      <c r="B18" s="19"/>
      <c r="C18" s="16"/>
      <c r="D18" s="175" t="s">
        <v>1165</v>
      </c>
      <c r="E18" s="244" t="s">
        <v>1295</v>
      </c>
      <c r="F18" s="17"/>
      <c r="G18" s="322" t="s">
        <v>3181</v>
      </c>
      <c r="H18" s="531">
        <v>203</v>
      </c>
    </row>
    <row r="19" spans="1:8" s="8" customFormat="1" ht="12.75" customHeight="1" x14ac:dyDescent="0.2">
      <c r="A19" s="148" t="s">
        <v>3083</v>
      </c>
      <c r="B19" s="931" t="s">
        <v>1294</v>
      </c>
      <c r="C19" s="931"/>
      <c r="D19" s="931"/>
      <c r="E19" s="931"/>
      <c r="F19" s="931"/>
      <c r="G19" s="931"/>
      <c r="H19" s="931"/>
    </row>
    <row r="20" spans="1:8" s="8" customFormat="1" x14ac:dyDescent="0.2">
      <c r="A20" s="19"/>
      <c r="B20" s="19"/>
      <c r="C20" s="16"/>
      <c r="D20" s="17"/>
      <c r="E20" s="17"/>
      <c r="F20" s="17"/>
      <c r="G20" s="17"/>
      <c r="H20" s="17"/>
    </row>
    <row r="21" spans="1:8" s="8" customFormat="1" ht="12.75" customHeight="1" x14ac:dyDescent="0.2">
      <c r="A21" s="148" t="s">
        <v>3085</v>
      </c>
      <c r="B21" s="931" t="s">
        <v>3871</v>
      </c>
      <c r="C21" s="931"/>
      <c r="D21" s="931"/>
      <c r="E21" s="931"/>
      <c r="F21" s="931"/>
      <c r="G21" s="931"/>
      <c r="H21" s="931"/>
    </row>
    <row r="22" spans="1:8" ht="13.5" thickBot="1" x14ac:dyDescent="0.25">
      <c r="C22" s="1"/>
    </row>
    <row r="23" spans="1:8" ht="13.5" thickBot="1" x14ac:dyDescent="0.25">
      <c r="A23" s="935" t="s">
        <v>2683</v>
      </c>
      <c r="B23" s="936"/>
      <c r="C23" s="164" t="s">
        <v>5913</v>
      </c>
      <c r="D23" s="934" t="s">
        <v>5907</v>
      </c>
      <c r="E23" s="934"/>
      <c r="F23" s="934"/>
      <c r="G23" s="938" t="s">
        <v>5906</v>
      </c>
      <c r="H23" s="939"/>
    </row>
    <row r="24" spans="1:8" ht="13.5" thickBot="1" x14ac:dyDescent="0.25">
      <c r="A24" s="937" t="s">
        <v>4512</v>
      </c>
      <c r="B24" s="937"/>
      <c r="C24" s="207" t="s">
        <v>4512</v>
      </c>
      <c r="D24" s="932" t="s">
        <v>4513</v>
      </c>
      <c r="E24" s="933"/>
      <c r="F24" s="933"/>
      <c r="G24" s="902" t="s">
        <v>3735</v>
      </c>
      <c r="H24" s="902"/>
    </row>
    <row r="25" spans="1:8" s="3" customFormat="1" ht="13.5" thickBot="1" x14ac:dyDescent="0.25">
      <c r="A25" s="4" t="s">
        <v>3488</v>
      </c>
      <c r="B25" s="4" t="s">
        <v>3320</v>
      </c>
      <c r="C25" s="5" t="s">
        <v>3319</v>
      </c>
      <c r="D25" s="4" t="s">
        <v>3992</v>
      </c>
      <c r="E25" s="4" t="s">
        <v>3486</v>
      </c>
      <c r="F25" s="4" t="s">
        <v>3318</v>
      </c>
      <c r="G25" s="903" t="s">
        <v>3950</v>
      </c>
      <c r="H25" s="904"/>
    </row>
    <row r="26" spans="1:8" x14ac:dyDescent="0.2">
      <c r="A26" s="107" t="s">
        <v>3835</v>
      </c>
      <c r="B26" s="108" t="s">
        <v>3836</v>
      </c>
      <c r="C26" s="109" t="s">
        <v>3837</v>
      </c>
      <c r="D26" s="108" t="s">
        <v>3838</v>
      </c>
      <c r="E26" s="110">
        <v>5279</v>
      </c>
      <c r="F26" s="108" t="s">
        <v>1099</v>
      </c>
      <c r="G26" s="927" t="s">
        <v>3839</v>
      </c>
      <c r="H26" s="928"/>
    </row>
    <row r="27" spans="1:8" x14ac:dyDescent="0.2">
      <c r="A27" s="111" t="s">
        <v>3840</v>
      </c>
      <c r="B27" s="112" t="s">
        <v>3841</v>
      </c>
      <c r="C27" s="113" t="s">
        <v>3842</v>
      </c>
      <c r="D27" s="112" t="s">
        <v>3843</v>
      </c>
      <c r="E27" s="114">
        <v>5297</v>
      </c>
      <c r="F27" s="112" t="s">
        <v>3744</v>
      </c>
      <c r="G27" s="923" t="s">
        <v>3844</v>
      </c>
      <c r="H27" s="924"/>
    </row>
    <row r="28" spans="1:8" x14ac:dyDescent="0.2">
      <c r="A28" s="111" t="s">
        <v>3845</v>
      </c>
      <c r="B28" s="112" t="s">
        <v>3846</v>
      </c>
      <c r="C28" s="113" t="s">
        <v>3847</v>
      </c>
      <c r="D28" s="112" t="s">
        <v>3848</v>
      </c>
      <c r="E28" s="114">
        <v>5311</v>
      </c>
      <c r="F28" s="112" t="s">
        <v>116</v>
      </c>
      <c r="G28" s="926" t="s">
        <v>3849</v>
      </c>
      <c r="H28" s="925"/>
    </row>
    <row r="29" spans="1:8" x14ac:dyDescent="0.2">
      <c r="A29" s="111" t="s">
        <v>3850</v>
      </c>
      <c r="B29" s="112" t="s">
        <v>3851</v>
      </c>
      <c r="C29" s="113" t="s">
        <v>3852</v>
      </c>
      <c r="D29" s="112" t="s">
        <v>3853</v>
      </c>
      <c r="E29" s="114">
        <v>5234</v>
      </c>
      <c r="F29" s="112" t="s">
        <v>3744</v>
      </c>
      <c r="G29" s="926" t="s">
        <v>1471</v>
      </c>
      <c r="H29" s="925"/>
    </row>
    <row r="30" spans="1:8" s="269" customFormat="1" x14ac:dyDescent="0.2">
      <c r="A30" s="272" t="s">
        <v>3867</v>
      </c>
      <c r="B30" s="273" t="s">
        <v>3868</v>
      </c>
      <c r="C30" s="274" t="s">
        <v>3869</v>
      </c>
      <c r="D30" s="273" t="s">
        <v>3870</v>
      </c>
      <c r="E30" s="275">
        <v>5327</v>
      </c>
      <c r="F30" s="273" t="s">
        <v>2108</v>
      </c>
      <c r="G30" s="1071"/>
      <c r="H30" s="1072"/>
    </row>
    <row r="31" spans="1:8" s="269" customFormat="1" x14ac:dyDescent="0.2">
      <c r="A31" s="272" t="s">
        <v>3872</v>
      </c>
      <c r="B31" s="273" t="s">
        <v>3873</v>
      </c>
      <c r="C31" s="274" t="s">
        <v>3874</v>
      </c>
      <c r="D31" s="273" t="s">
        <v>3870</v>
      </c>
      <c r="E31" s="275">
        <v>5327</v>
      </c>
      <c r="F31" s="273" t="s">
        <v>2108</v>
      </c>
      <c r="G31" s="1071"/>
      <c r="H31" s="1072"/>
    </row>
    <row r="32" spans="1:8" s="280" customFormat="1" x14ac:dyDescent="0.2">
      <c r="A32" s="276" t="s">
        <v>3862</v>
      </c>
      <c r="B32" s="277" t="s">
        <v>3863</v>
      </c>
      <c r="C32" s="277" t="s">
        <v>3864</v>
      </c>
      <c r="D32" s="265" t="s">
        <v>3865</v>
      </c>
      <c r="E32" s="278">
        <v>5269</v>
      </c>
      <c r="F32" s="279" t="s">
        <v>3487</v>
      </c>
      <c r="G32" s="917" t="s">
        <v>3866</v>
      </c>
      <c r="H32" s="918"/>
    </row>
    <row r="33" spans="1:8" x14ac:dyDescent="0.2">
      <c r="A33" s="111" t="s">
        <v>3854</v>
      </c>
      <c r="B33" s="112" t="s">
        <v>2633</v>
      </c>
      <c r="C33" s="113" t="s">
        <v>3855</v>
      </c>
      <c r="D33" s="112" t="s">
        <v>3856</v>
      </c>
      <c r="E33" s="114">
        <v>5291</v>
      </c>
      <c r="F33" s="112" t="s">
        <v>116</v>
      </c>
      <c r="G33" s="926" t="s">
        <v>3857</v>
      </c>
      <c r="H33" s="925"/>
    </row>
    <row r="34" spans="1:8" x14ac:dyDescent="0.2">
      <c r="A34" s="111" t="s">
        <v>3875</v>
      </c>
      <c r="B34" s="112" t="s">
        <v>3876</v>
      </c>
      <c r="C34" s="113" t="s">
        <v>3877</v>
      </c>
      <c r="D34" s="112" t="s">
        <v>3878</v>
      </c>
      <c r="E34" s="114">
        <v>5259</v>
      </c>
      <c r="F34" s="112" t="s">
        <v>1099</v>
      </c>
      <c r="G34" s="926" t="s">
        <v>3879</v>
      </c>
      <c r="H34" s="925"/>
    </row>
    <row r="35" spans="1:8" x14ac:dyDescent="0.2">
      <c r="A35" s="272" t="s">
        <v>4610</v>
      </c>
      <c r="B35" s="273" t="s">
        <v>3880</v>
      </c>
      <c r="C35" s="274" t="s">
        <v>3881</v>
      </c>
      <c r="D35" s="273" t="s">
        <v>3882</v>
      </c>
      <c r="E35" s="275">
        <v>5271</v>
      </c>
      <c r="F35" s="273" t="s">
        <v>1099</v>
      </c>
      <c r="G35" s="1071" t="s">
        <v>4581</v>
      </c>
      <c r="H35" s="1072"/>
    </row>
    <row r="36" spans="1:8" ht="13.5" thickBot="1" x14ac:dyDescent="0.25">
      <c r="A36" s="115" t="s">
        <v>3858</v>
      </c>
      <c r="B36" s="116" t="s">
        <v>3859</v>
      </c>
      <c r="C36" s="117" t="s">
        <v>3860</v>
      </c>
      <c r="D36" s="116" t="s">
        <v>3861</v>
      </c>
      <c r="E36" s="118">
        <v>5268</v>
      </c>
      <c r="F36" s="116" t="s">
        <v>3744</v>
      </c>
      <c r="G36" s="1070" t="s">
        <v>154</v>
      </c>
      <c r="H36" s="922"/>
    </row>
    <row r="38" spans="1:8" ht="12.75" customHeight="1" x14ac:dyDescent="0.2"/>
  </sheetData>
  <mergeCells count="38">
    <mergeCell ref="A13:H13"/>
    <mergeCell ref="A1:B1"/>
    <mergeCell ref="C1:H1"/>
    <mergeCell ref="C2:H2"/>
    <mergeCell ref="A10:H10"/>
    <mergeCell ref="A3:B3"/>
    <mergeCell ref="A2:B2"/>
    <mergeCell ref="G4:H5"/>
    <mergeCell ref="G6:H7"/>
    <mergeCell ref="B8:D8"/>
    <mergeCell ref="E17:H17"/>
    <mergeCell ref="B17:C17"/>
    <mergeCell ref="G34:H34"/>
    <mergeCell ref="C11:D11"/>
    <mergeCell ref="E11:F11"/>
    <mergeCell ref="A12:B12"/>
    <mergeCell ref="C12:D12"/>
    <mergeCell ref="E12:F12"/>
    <mergeCell ref="A11:B11"/>
    <mergeCell ref="B19:H19"/>
    <mergeCell ref="G24:H24"/>
    <mergeCell ref="B21:H21"/>
    <mergeCell ref="D23:F23"/>
    <mergeCell ref="A23:B23"/>
    <mergeCell ref="A24:B24"/>
    <mergeCell ref="G23:H23"/>
    <mergeCell ref="D24:F24"/>
    <mergeCell ref="G36:H36"/>
    <mergeCell ref="G26:H26"/>
    <mergeCell ref="G25:H25"/>
    <mergeCell ref="G32:H32"/>
    <mergeCell ref="G30:H30"/>
    <mergeCell ref="G27:H27"/>
    <mergeCell ref="G28:H28"/>
    <mergeCell ref="G35:H35"/>
    <mergeCell ref="G29:H29"/>
    <mergeCell ref="G33:H33"/>
    <mergeCell ref="G31:H31"/>
  </mergeCells>
  <phoneticPr fontId="0" type="noConversion"/>
  <hyperlinks>
    <hyperlink ref="A2:B2" location="Overview!A1" tooltip="Go to Overview sheet" display="Trail Network Overview" xr:uid="{00000000-0004-0000-0B00-000000000000}"/>
    <hyperlink ref="D4" location="Broomfield!A1" display="Broomfield MUP" xr:uid="{00000000-0004-0000-0B00-000001000000}"/>
  </hyperlinks>
  <pageMargins left="1" right="0.75" top="0.75" bottom="0.75" header="0.5" footer="0.5"/>
  <pageSetup scale="78" orientation="portrait" r:id="rId1"/>
  <headerFooter alignWithMargins="0">
    <oddHeader>&amp;L&amp;"Arial,Bold"&amp;Uhttp://geobiking.org&amp;C&amp;F</oddHeader>
    <oddFooter>&amp;LAuthor: &amp;"Arial,Bold"Robert Prehn&amp;CData free for personal use and remains property of author.&amp;R&amp;D</oddFooter>
  </headerFooter>
  <webPublishItems count="1">
    <webPublishItem id="3823" divId="CO_DN_3823" sourceType="sheet" destinationFile="C:\GPS\Bicycle\CO_DN\CO_DN_BFDC.htm" title="CO_DN BFDC Trail Description"/>
  </webPublishItem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pageSetUpPr fitToPage="1"/>
  </sheetPr>
  <dimension ref="A1:H63"/>
  <sheetViews>
    <sheetView topLeftCell="A26" zoomScaleNormal="100" workbookViewId="0">
      <selection activeCell="J47" sqref="J47"/>
    </sheetView>
  </sheetViews>
  <sheetFormatPr defaultRowHeight="12.75" x14ac:dyDescent="0.2"/>
  <cols>
    <col min="1" max="1" width="10.42578125" bestFit="1" customWidth="1"/>
    <col min="2" max="2" width="11.42578125" bestFit="1" customWidth="1"/>
    <col min="3" max="3" width="13.140625" bestFit="1" customWidth="1"/>
    <col min="4" max="4" width="17.28515625" bestFit="1" customWidth="1"/>
    <col min="5" max="5" width="8" bestFit="1" customWidth="1"/>
    <col min="6" max="6" width="15.140625" bestFit="1" customWidth="1"/>
    <col min="7" max="7" width="8.140625" bestFit="1" customWidth="1"/>
    <col min="8" max="8" width="27.5703125" customWidth="1"/>
  </cols>
  <sheetData>
    <row r="1" spans="1:8" ht="22.5" customHeight="1" x14ac:dyDescent="0.2">
      <c r="A1" s="1075"/>
      <c r="B1" s="1075"/>
      <c r="C1" s="872" t="s">
        <v>3993</v>
      </c>
      <c r="D1" s="873"/>
      <c r="E1" s="873"/>
      <c r="F1" s="873"/>
      <c r="G1" s="873"/>
      <c r="H1" s="873"/>
    </row>
    <row r="2" spans="1:8" ht="19.5" customHeight="1" x14ac:dyDescent="0.2">
      <c r="A2" s="874" t="s">
        <v>2679</v>
      </c>
      <c r="B2" s="874"/>
      <c r="C2" s="872" t="s">
        <v>1555</v>
      </c>
      <c r="D2" s="944"/>
      <c r="E2" s="944"/>
      <c r="F2" s="944"/>
      <c r="G2" s="944"/>
      <c r="H2" s="944"/>
    </row>
    <row r="3" spans="1:8" x14ac:dyDescent="0.2">
      <c r="A3" s="874"/>
      <c r="B3" s="874"/>
      <c r="C3" s="18"/>
      <c r="D3" s="25"/>
      <c r="E3" s="25"/>
      <c r="F3" s="25"/>
      <c r="G3" s="25"/>
      <c r="H3" s="25"/>
    </row>
    <row r="4" spans="1:8" x14ac:dyDescent="0.2">
      <c r="A4" s="186" t="s">
        <v>2545</v>
      </c>
      <c r="B4" s="53" t="s">
        <v>2525</v>
      </c>
      <c r="C4" s="27" t="s">
        <v>220</v>
      </c>
      <c r="D4" s="874" t="s">
        <v>6627</v>
      </c>
      <c r="E4" s="874"/>
      <c r="F4" s="27" t="s">
        <v>3975</v>
      </c>
      <c r="G4" s="944" t="s">
        <v>4622</v>
      </c>
      <c r="H4" s="944"/>
    </row>
    <row r="5" spans="1:8" x14ac:dyDescent="0.2">
      <c r="A5" s="209"/>
      <c r="B5" s="53"/>
      <c r="C5" s="27"/>
      <c r="D5" s="106" t="s">
        <v>2575</v>
      </c>
      <c r="E5" s="249" t="s">
        <v>4817</v>
      </c>
      <c r="F5" s="34"/>
      <c r="G5" s="944"/>
      <c r="H5" s="944"/>
    </row>
    <row r="6" spans="1:8" x14ac:dyDescent="0.2">
      <c r="A6" s="28" t="s">
        <v>5202</v>
      </c>
      <c r="B6" s="3">
        <f>COUNT(E28:E60)</f>
        <v>32</v>
      </c>
      <c r="C6" s="27"/>
      <c r="D6" s="2" t="s">
        <v>3324</v>
      </c>
      <c r="E6" s="61"/>
      <c r="F6" s="34"/>
      <c r="G6" s="944"/>
      <c r="H6" s="944"/>
    </row>
    <row r="7" spans="1:8" x14ac:dyDescent="0.2">
      <c r="A7" s="143"/>
      <c r="B7" s="3"/>
      <c r="C7" s="27"/>
      <c r="D7" s="874" t="s">
        <v>29</v>
      </c>
      <c r="E7" s="874"/>
      <c r="F7" s="34"/>
      <c r="G7" s="944"/>
      <c r="H7" s="944"/>
    </row>
    <row r="8" spans="1:8" x14ac:dyDescent="0.2">
      <c r="C8" s="45"/>
      <c r="D8" s="874" t="s">
        <v>5705</v>
      </c>
      <c r="E8" s="874"/>
      <c r="F8" s="25"/>
      <c r="G8" s="26"/>
      <c r="H8" s="26"/>
    </row>
    <row r="9" spans="1:8" x14ac:dyDescent="0.2">
      <c r="C9" s="45"/>
      <c r="D9" s="874" t="s">
        <v>5614</v>
      </c>
      <c r="E9" s="874"/>
      <c r="F9" s="200" t="s">
        <v>4871</v>
      </c>
      <c r="G9" s="890" t="s">
        <v>6969</v>
      </c>
      <c r="H9" s="955"/>
    </row>
    <row r="10" spans="1:8" x14ac:dyDescent="0.2">
      <c r="C10" s="247"/>
      <c r="D10" s="874"/>
      <c r="E10" s="874"/>
      <c r="F10" s="321">
        <v>42262</v>
      </c>
      <c r="G10" s="955"/>
      <c r="H10" s="955"/>
    </row>
    <row r="11" spans="1:8" x14ac:dyDescent="0.2">
      <c r="A11" s="186" t="s">
        <v>5794</v>
      </c>
      <c r="B11" s="1009" t="s">
        <v>5815</v>
      </c>
      <c r="C11" s="1009"/>
      <c r="D11" s="1009"/>
      <c r="E11" s="1009"/>
      <c r="F11" s="235"/>
      <c r="G11" s="287"/>
      <c r="H11" s="287"/>
    </row>
    <row r="12" spans="1:8" ht="13.5" thickBot="1" x14ac:dyDescent="0.25">
      <c r="C12" s="9"/>
    </row>
    <row r="13" spans="1:8" x14ac:dyDescent="0.2">
      <c r="A13" s="877" t="s">
        <v>5619</v>
      </c>
      <c r="B13" s="878"/>
      <c r="C13" s="878"/>
      <c r="D13" s="878"/>
      <c r="E13" s="878"/>
      <c r="F13" s="878"/>
      <c r="G13" s="878"/>
      <c r="H13" s="879"/>
    </row>
    <row r="14" spans="1:8" s="24" customFormat="1" ht="13.5" thickBot="1" x14ac:dyDescent="0.25">
      <c r="A14" s="880" t="s">
        <v>3816</v>
      </c>
      <c r="B14" s="881"/>
      <c r="C14" s="882" t="s">
        <v>3817</v>
      </c>
      <c r="D14" s="882"/>
      <c r="E14" s="882" t="s">
        <v>3818</v>
      </c>
      <c r="F14" s="882"/>
      <c r="G14" s="191"/>
      <c r="H14" s="196" t="s">
        <v>1389</v>
      </c>
    </row>
    <row r="15" spans="1:8" ht="13.5" thickBot="1" x14ac:dyDescent="0.25">
      <c r="A15" s="940"/>
      <c r="B15" s="940"/>
      <c r="C15" s="974">
        <v>17.899999999999999</v>
      </c>
      <c r="D15" s="941"/>
      <c r="E15" s="883">
        <v>14.7</v>
      </c>
      <c r="F15" s="883"/>
      <c r="G15" s="192"/>
    </row>
    <row r="16" spans="1:8" x14ac:dyDescent="0.2">
      <c r="A16" s="867" t="s">
        <v>3081</v>
      </c>
      <c r="B16" s="868"/>
      <c r="C16" s="868"/>
      <c r="D16" s="868"/>
      <c r="E16" s="868"/>
      <c r="F16" s="868"/>
      <c r="G16" s="868"/>
      <c r="H16" s="869"/>
    </row>
    <row r="17" spans="1:8" ht="13.5" thickBot="1" x14ac:dyDescent="0.25">
      <c r="A17" s="12" t="s">
        <v>3819</v>
      </c>
      <c r="B17" s="13" t="s">
        <v>3820</v>
      </c>
      <c r="C17" s="14" t="s">
        <v>3821</v>
      </c>
      <c r="D17" s="13" t="s">
        <v>3822</v>
      </c>
      <c r="E17" s="13" t="s">
        <v>3823</v>
      </c>
      <c r="F17" s="13" t="s">
        <v>3363</v>
      </c>
      <c r="G17" s="13" t="s">
        <v>1388</v>
      </c>
      <c r="H17" s="195" t="s">
        <v>3824</v>
      </c>
    </row>
    <row r="18" spans="1:8" s="8" customFormat="1" x14ac:dyDescent="0.2">
      <c r="A18" s="21">
        <f>E29</f>
        <v>5278</v>
      </c>
      <c r="B18" s="21">
        <f>E50</f>
        <v>5543</v>
      </c>
      <c r="C18" s="22">
        <v>5265</v>
      </c>
      <c r="D18" s="22">
        <v>5787</v>
      </c>
      <c r="E18" s="22">
        <f>B18 - A18</f>
        <v>265</v>
      </c>
      <c r="F18" s="22">
        <v>1542</v>
      </c>
      <c r="G18" s="22"/>
      <c r="H18" s="3">
        <v>2</v>
      </c>
    </row>
    <row r="19" spans="1:8" s="8" customFormat="1" x14ac:dyDescent="0.2">
      <c r="A19" s="19"/>
      <c r="B19" s="19"/>
      <c r="C19" s="16"/>
      <c r="D19" s="17"/>
      <c r="E19" s="17"/>
      <c r="F19" s="17"/>
      <c r="G19" s="17"/>
      <c r="H19" s="17"/>
    </row>
    <row r="20" spans="1:8" s="8" customFormat="1" ht="12.75" customHeight="1" x14ac:dyDescent="0.2">
      <c r="A20" s="148" t="s">
        <v>3079</v>
      </c>
      <c r="B20" s="931" t="s">
        <v>3360</v>
      </c>
      <c r="C20" s="931"/>
      <c r="D20" s="175" t="s">
        <v>3080</v>
      </c>
      <c r="E20" s="930" t="s">
        <v>318</v>
      </c>
      <c r="F20" s="930"/>
      <c r="G20" s="930"/>
      <c r="H20" s="930"/>
    </row>
    <row r="21" spans="1:8" s="8" customFormat="1" x14ac:dyDescent="0.2">
      <c r="A21" s="19"/>
      <c r="B21" s="19"/>
      <c r="C21" s="16"/>
      <c r="D21" s="175" t="s">
        <v>1165</v>
      </c>
      <c r="E21" s="244" t="s">
        <v>1171</v>
      </c>
      <c r="F21" s="17"/>
      <c r="G21" s="17"/>
      <c r="H21" s="17"/>
    </row>
    <row r="22" spans="1:8" s="8" customFormat="1" ht="12.75" customHeight="1" x14ac:dyDescent="0.2">
      <c r="A22" s="148" t="s">
        <v>3083</v>
      </c>
      <c r="B22" s="931" t="s">
        <v>2136</v>
      </c>
      <c r="C22" s="931"/>
      <c r="D22" s="931"/>
      <c r="E22" s="931"/>
      <c r="F22" s="931"/>
      <c r="G22" s="931"/>
      <c r="H22" s="931"/>
    </row>
    <row r="23" spans="1:8" s="8" customFormat="1" x14ac:dyDescent="0.2">
      <c r="A23" s="19"/>
      <c r="B23" s="19"/>
      <c r="C23" s="16"/>
      <c r="D23" s="17"/>
      <c r="E23" s="17"/>
      <c r="F23" s="17"/>
      <c r="G23" s="17"/>
      <c r="H23" s="17"/>
    </row>
    <row r="24" spans="1:8" s="8" customFormat="1" ht="12.75" customHeight="1" x14ac:dyDescent="0.2">
      <c r="A24" s="148" t="s">
        <v>3085</v>
      </c>
      <c r="B24" s="931" t="s">
        <v>1554</v>
      </c>
      <c r="C24" s="931"/>
      <c r="D24" s="931"/>
      <c r="E24" s="931"/>
      <c r="F24" s="931"/>
      <c r="G24" s="931"/>
      <c r="H24" s="931"/>
    </row>
    <row r="25" spans="1:8" ht="13.5" thickBot="1" x14ac:dyDescent="0.25">
      <c r="C25" s="1"/>
    </row>
    <row r="26" spans="1:8" s="8" customFormat="1" ht="13.5" thickBot="1" x14ac:dyDescent="0.25">
      <c r="A26" s="1047" t="s">
        <v>2683</v>
      </c>
      <c r="B26" s="1047"/>
      <c r="C26" s="161" t="s">
        <v>5913</v>
      </c>
      <c r="D26" s="1048" t="s">
        <v>5907</v>
      </c>
      <c r="E26" s="1048"/>
      <c r="F26" s="1048"/>
      <c r="G26" s="938" t="s">
        <v>5906</v>
      </c>
      <c r="H26" s="939"/>
    </row>
    <row r="27" spans="1:8" s="8" customFormat="1" ht="13.5" thickBot="1" x14ac:dyDescent="0.25">
      <c r="A27" s="1081" t="s">
        <v>1983</v>
      </c>
      <c r="B27" s="1081"/>
      <c r="C27" s="171" t="s">
        <v>1981</v>
      </c>
      <c r="D27" s="1076" t="s">
        <v>2378</v>
      </c>
      <c r="E27" s="933"/>
      <c r="F27" s="933"/>
      <c r="G27" s="902" t="s">
        <v>3</v>
      </c>
      <c r="H27" s="902"/>
    </row>
    <row r="28" spans="1:8" s="3" customFormat="1" ht="13.5" thickBot="1" x14ac:dyDescent="0.25">
      <c r="A28" s="4" t="s">
        <v>3488</v>
      </c>
      <c r="B28" s="4" t="s">
        <v>3320</v>
      </c>
      <c r="C28" s="5" t="s">
        <v>3319</v>
      </c>
      <c r="D28" s="4" t="s">
        <v>3992</v>
      </c>
      <c r="E28" s="4" t="s">
        <v>3486</v>
      </c>
      <c r="F28" s="4" t="s">
        <v>3318</v>
      </c>
      <c r="G28" s="903" t="s">
        <v>3950</v>
      </c>
      <c r="H28" s="904"/>
    </row>
    <row r="29" spans="1:8" x14ac:dyDescent="0.2">
      <c r="A29" s="85" t="s">
        <v>319</v>
      </c>
      <c r="B29" s="86" t="s">
        <v>5839</v>
      </c>
      <c r="C29" s="87" t="s">
        <v>3379</v>
      </c>
      <c r="D29" s="86" t="s">
        <v>3056</v>
      </c>
      <c r="E29" s="88">
        <v>5278</v>
      </c>
      <c r="F29" s="86" t="s">
        <v>3744</v>
      </c>
      <c r="G29" s="1079" t="s">
        <v>3977</v>
      </c>
      <c r="H29" s="1080"/>
    </row>
    <row r="30" spans="1:8" x14ac:dyDescent="0.2">
      <c r="A30" s="89" t="s">
        <v>320</v>
      </c>
      <c r="B30" s="90" t="s">
        <v>3415</v>
      </c>
      <c r="C30" s="91" t="s">
        <v>3378</v>
      </c>
      <c r="D30" s="90" t="s">
        <v>770</v>
      </c>
      <c r="E30" s="92">
        <v>5292</v>
      </c>
      <c r="F30" s="90" t="s">
        <v>1099</v>
      </c>
      <c r="G30" s="985" t="s">
        <v>1556</v>
      </c>
      <c r="H30" s="958"/>
    </row>
    <row r="31" spans="1:8" x14ac:dyDescent="0.2">
      <c r="A31" s="89" t="s">
        <v>2909</v>
      </c>
      <c r="B31" s="90" t="s">
        <v>3416</v>
      </c>
      <c r="C31" s="91" t="s">
        <v>3377</v>
      </c>
      <c r="D31" s="90" t="s">
        <v>771</v>
      </c>
      <c r="E31" s="92">
        <v>5353</v>
      </c>
      <c r="F31" s="90" t="s">
        <v>31</v>
      </c>
      <c r="G31" s="985" t="s">
        <v>1557</v>
      </c>
      <c r="H31" s="958"/>
    </row>
    <row r="32" spans="1:8" x14ac:dyDescent="0.2">
      <c r="A32" s="89" t="s">
        <v>2910</v>
      </c>
      <c r="B32" s="90" t="s">
        <v>3417</v>
      </c>
      <c r="C32" s="91" t="s">
        <v>3376</v>
      </c>
      <c r="D32" s="90" t="s">
        <v>772</v>
      </c>
      <c r="E32" s="92">
        <v>5412</v>
      </c>
      <c r="F32" s="90" t="s">
        <v>3488</v>
      </c>
      <c r="G32" s="985" t="s">
        <v>1558</v>
      </c>
      <c r="H32" s="958"/>
    </row>
    <row r="33" spans="1:8" x14ac:dyDescent="0.2">
      <c r="A33" s="89" t="s">
        <v>2911</v>
      </c>
      <c r="B33" s="90" t="s">
        <v>3418</v>
      </c>
      <c r="C33" s="91" t="s">
        <v>3375</v>
      </c>
      <c r="D33" s="90" t="s">
        <v>773</v>
      </c>
      <c r="E33" s="92">
        <v>5384</v>
      </c>
      <c r="F33" s="90" t="s">
        <v>3488</v>
      </c>
      <c r="G33" s="985" t="s">
        <v>1559</v>
      </c>
      <c r="H33" s="958"/>
    </row>
    <row r="34" spans="1:8" x14ac:dyDescent="0.2">
      <c r="A34" s="89" t="s">
        <v>2912</v>
      </c>
      <c r="B34" s="90" t="s">
        <v>3419</v>
      </c>
      <c r="C34" s="91" t="s">
        <v>2648</v>
      </c>
      <c r="D34" s="90" t="s">
        <v>774</v>
      </c>
      <c r="E34" s="92">
        <v>5405</v>
      </c>
      <c r="F34" s="90" t="s">
        <v>3488</v>
      </c>
      <c r="G34" s="985" t="s">
        <v>1560</v>
      </c>
      <c r="H34" s="958"/>
    </row>
    <row r="35" spans="1:8" x14ac:dyDescent="0.2">
      <c r="A35" s="89" t="s">
        <v>5552</v>
      </c>
      <c r="B35" s="90" t="s">
        <v>3420</v>
      </c>
      <c r="C35" s="91" t="s">
        <v>2647</v>
      </c>
      <c r="D35" s="90" t="s">
        <v>775</v>
      </c>
      <c r="E35" s="92">
        <v>5373</v>
      </c>
      <c r="F35" s="90" t="s">
        <v>3488</v>
      </c>
      <c r="G35" s="985" t="s">
        <v>1561</v>
      </c>
      <c r="H35" s="958"/>
    </row>
    <row r="36" spans="1:8" x14ac:dyDescent="0.2">
      <c r="A36" s="89" t="s">
        <v>7465</v>
      </c>
      <c r="B36" s="457" t="s">
        <v>7466</v>
      </c>
      <c r="C36" s="458" t="s">
        <v>7467</v>
      </c>
      <c r="D36" s="457" t="s">
        <v>6091</v>
      </c>
      <c r="E36" s="92">
        <v>5340</v>
      </c>
      <c r="F36" s="457" t="s">
        <v>3744</v>
      </c>
      <c r="G36" s="966" t="s">
        <v>2030</v>
      </c>
      <c r="H36" s="1078"/>
    </row>
    <row r="37" spans="1:8" x14ac:dyDescent="0.2">
      <c r="A37" s="89" t="s">
        <v>5553</v>
      </c>
      <c r="B37" s="90" t="s">
        <v>277</v>
      </c>
      <c r="C37" s="91" t="s">
        <v>2646</v>
      </c>
      <c r="D37" s="90" t="s">
        <v>776</v>
      </c>
      <c r="E37" s="92">
        <v>5334</v>
      </c>
      <c r="F37" s="90" t="s">
        <v>1099</v>
      </c>
      <c r="G37" s="985" t="s">
        <v>776</v>
      </c>
      <c r="H37" s="958"/>
    </row>
    <row r="38" spans="1:8" x14ac:dyDescent="0.2">
      <c r="A38" s="89" t="s">
        <v>5554</v>
      </c>
      <c r="B38" s="90" t="s">
        <v>278</v>
      </c>
      <c r="C38" s="91" t="s">
        <v>5013</v>
      </c>
      <c r="D38" s="90" t="s">
        <v>777</v>
      </c>
      <c r="E38" s="92">
        <v>5354</v>
      </c>
      <c r="F38" s="90" t="s">
        <v>1099</v>
      </c>
      <c r="G38" s="985" t="s">
        <v>777</v>
      </c>
      <c r="H38" s="958"/>
    </row>
    <row r="39" spans="1:8" x14ac:dyDescent="0.2">
      <c r="A39" s="89" t="s">
        <v>5555</v>
      </c>
      <c r="B39" s="90" t="s">
        <v>279</v>
      </c>
      <c r="C39" s="91" t="s">
        <v>5012</v>
      </c>
      <c r="D39" s="90" t="s">
        <v>778</v>
      </c>
      <c r="E39" s="92">
        <v>5361</v>
      </c>
      <c r="F39" s="90" t="s">
        <v>3485</v>
      </c>
      <c r="G39" s="985" t="s">
        <v>1562</v>
      </c>
      <c r="H39" s="958"/>
    </row>
    <row r="40" spans="1:8" x14ac:dyDescent="0.2">
      <c r="A40" s="89" t="s">
        <v>5556</v>
      </c>
      <c r="B40" s="90" t="s">
        <v>280</v>
      </c>
      <c r="C40" s="91" t="s">
        <v>5011</v>
      </c>
      <c r="D40" s="90" t="s">
        <v>5165</v>
      </c>
      <c r="E40" s="92">
        <v>5374</v>
      </c>
      <c r="F40" s="90" t="s">
        <v>1099</v>
      </c>
      <c r="G40" s="985" t="s">
        <v>5166</v>
      </c>
      <c r="H40" s="958"/>
    </row>
    <row r="41" spans="1:8" x14ac:dyDescent="0.2">
      <c r="A41" s="89" t="s">
        <v>5557</v>
      </c>
      <c r="B41" s="90" t="s">
        <v>281</v>
      </c>
      <c r="C41" s="91" t="s">
        <v>5010</v>
      </c>
      <c r="D41" s="90" t="s">
        <v>5167</v>
      </c>
      <c r="E41" s="92">
        <v>5409</v>
      </c>
      <c r="F41" s="90" t="s">
        <v>3936</v>
      </c>
      <c r="G41" s="985" t="s">
        <v>5409</v>
      </c>
      <c r="H41" s="958"/>
    </row>
    <row r="42" spans="1:8" ht="38.25" customHeight="1" x14ac:dyDescent="0.2">
      <c r="A42" s="89" t="s">
        <v>5558</v>
      </c>
      <c r="B42" s="90" t="s">
        <v>282</v>
      </c>
      <c r="C42" s="91" t="s">
        <v>5009</v>
      </c>
      <c r="D42" s="90" t="s">
        <v>779</v>
      </c>
      <c r="E42" s="92">
        <v>5454</v>
      </c>
      <c r="F42" s="90" t="s">
        <v>3744</v>
      </c>
      <c r="G42" s="929" t="s">
        <v>2706</v>
      </c>
      <c r="H42" s="910"/>
    </row>
    <row r="43" spans="1:8" ht="26.25" customHeight="1" x14ac:dyDescent="0.2">
      <c r="A43" s="89" t="s">
        <v>5071</v>
      </c>
      <c r="B43" s="90" t="s">
        <v>283</v>
      </c>
      <c r="C43" s="91" t="s">
        <v>5008</v>
      </c>
      <c r="D43" s="90" t="s">
        <v>5607</v>
      </c>
      <c r="E43" s="92">
        <v>5454</v>
      </c>
      <c r="F43" s="90" t="s">
        <v>1099</v>
      </c>
      <c r="G43" s="929" t="s">
        <v>1563</v>
      </c>
      <c r="H43" s="910"/>
    </row>
    <row r="44" spans="1:8" x14ac:dyDescent="0.2">
      <c r="A44" s="89" t="s">
        <v>5442</v>
      </c>
      <c r="B44" s="90" t="s">
        <v>5</v>
      </c>
      <c r="C44" s="91" t="s">
        <v>6</v>
      </c>
      <c r="D44" s="90" t="s">
        <v>5443</v>
      </c>
      <c r="E44" s="92">
        <v>5423</v>
      </c>
      <c r="F44" s="90" t="s">
        <v>3744</v>
      </c>
      <c r="G44" s="929" t="s">
        <v>4</v>
      </c>
      <c r="H44" s="910"/>
    </row>
    <row r="45" spans="1:8" x14ac:dyDescent="0.2">
      <c r="A45" s="89" t="s">
        <v>5446</v>
      </c>
      <c r="B45" s="90" t="s">
        <v>5859</v>
      </c>
      <c r="C45" s="91" t="s">
        <v>3357</v>
      </c>
      <c r="D45" s="90" t="s">
        <v>5445</v>
      </c>
      <c r="E45" s="92">
        <v>5430</v>
      </c>
      <c r="F45" s="90" t="s">
        <v>3744</v>
      </c>
      <c r="G45" s="985" t="s">
        <v>5444</v>
      </c>
      <c r="H45" s="958"/>
    </row>
    <row r="46" spans="1:8" x14ac:dyDescent="0.2">
      <c r="A46" s="89" t="s">
        <v>3355</v>
      </c>
      <c r="B46" s="90" t="s">
        <v>3356</v>
      </c>
      <c r="C46" s="91" t="s">
        <v>3357</v>
      </c>
      <c r="D46" s="90" t="s">
        <v>3358</v>
      </c>
      <c r="E46" s="92">
        <v>5437</v>
      </c>
      <c r="F46" s="90" t="s">
        <v>3744</v>
      </c>
      <c r="G46" s="985" t="s">
        <v>5441</v>
      </c>
      <c r="H46" s="958"/>
    </row>
    <row r="47" spans="1:8" x14ac:dyDescent="0.2">
      <c r="A47" s="89" t="s">
        <v>5447</v>
      </c>
      <c r="B47" s="90" t="s">
        <v>5448</v>
      </c>
      <c r="C47" s="91" t="s">
        <v>1887</v>
      </c>
      <c r="D47" s="90" t="s">
        <v>1889</v>
      </c>
      <c r="E47" s="92">
        <v>5400</v>
      </c>
      <c r="F47" s="90" t="s">
        <v>3744</v>
      </c>
      <c r="G47" s="985" t="s">
        <v>1888</v>
      </c>
      <c r="H47" s="958"/>
    </row>
    <row r="48" spans="1:8" x14ac:dyDescent="0.2">
      <c r="A48" s="89" t="s">
        <v>7468</v>
      </c>
      <c r="B48" s="457" t="s">
        <v>7469</v>
      </c>
      <c r="C48" s="458" t="s">
        <v>7470</v>
      </c>
      <c r="D48" s="457" t="s">
        <v>7471</v>
      </c>
      <c r="E48" s="92">
        <v>5350</v>
      </c>
      <c r="F48" s="457" t="s">
        <v>3744</v>
      </c>
      <c r="G48" s="966" t="s">
        <v>7472</v>
      </c>
      <c r="H48" s="1078"/>
    </row>
    <row r="49" spans="1:8" ht="25.5" customHeight="1" x14ac:dyDescent="0.2">
      <c r="A49" s="89" t="s">
        <v>1890</v>
      </c>
      <c r="B49" s="90" t="s">
        <v>1891</v>
      </c>
      <c r="C49" s="91" t="s">
        <v>1892</v>
      </c>
      <c r="D49" s="90" t="s">
        <v>1893</v>
      </c>
      <c r="E49" s="92">
        <v>5543</v>
      </c>
      <c r="F49" s="90" t="s">
        <v>3744</v>
      </c>
      <c r="G49" s="929" t="s">
        <v>1894</v>
      </c>
      <c r="H49" s="910"/>
    </row>
    <row r="50" spans="1:8" x14ac:dyDescent="0.2">
      <c r="A50" s="89" t="s">
        <v>1021</v>
      </c>
      <c r="B50" s="90" t="s">
        <v>287</v>
      </c>
      <c r="C50" s="91" t="s">
        <v>5005</v>
      </c>
      <c r="D50" s="90" t="s">
        <v>5608</v>
      </c>
      <c r="E50" s="92">
        <v>5543</v>
      </c>
      <c r="F50" s="90" t="s">
        <v>3939</v>
      </c>
      <c r="G50" s="985" t="s">
        <v>836</v>
      </c>
      <c r="H50" s="958"/>
    </row>
    <row r="51" spans="1:8" x14ac:dyDescent="0.2">
      <c r="A51" s="89" t="s">
        <v>1022</v>
      </c>
      <c r="B51" s="90" t="s">
        <v>288</v>
      </c>
      <c r="C51" s="91" t="s">
        <v>5004</v>
      </c>
      <c r="D51" s="90" t="s">
        <v>5609</v>
      </c>
      <c r="E51" s="92">
        <v>5785</v>
      </c>
      <c r="F51" s="90" t="s">
        <v>3488</v>
      </c>
      <c r="G51" s="985" t="s">
        <v>837</v>
      </c>
      <c r="H51" s="958"/>
    </row>
    <row r="52" spans="1:8" x14ac:dyDescent="0.2">
      <c r="A52" s="89" t="s">
        <v>1023</v>
      </c>
      <c r="B52" s="90" t="s">
        <v>289</v>
      </c>
      <c r="C52" s="91" t="s">
        <v>5003</v>
      </c>
      <c r="D52" s="90" t="s">
        <v>5610</v>
      </c>
      <c r="E52" s="92">
        <v>5457</v>
      </c>
      <c r="F52" s="90" t="s">
        <v>3488</v>
      </c>
      <c r="G52" s="985" t="s">
        <v>5610</v>
      </c>
      <c r="H52" s="958"/>
    </row>
    <row r="53" spans="1:8" x14ac:dyDescent="0.2">
      <c r="A53" s="89" t="s">
        <v>1024</v>
      </c>
      <c r="B53" s="90" t="s">
        <v>3496</v>
      </c>
      <c r="C53" s="91" t="s">
        <v>5903</v>
      </c>
      <c r="D53" s="90" t="s">
        <v>5611</v>
      </c>
      <c r="E53" s="92">
        <v>5394</v>
      </c>
      <c r="F53" s="90" t="s">
        <v>3488</v>
      </c>
      <c r="G53" s="985" t="s">
        <v>5611</v>
      </c>
      <c r="H53" s="958"/>
    </row>
    <row r="54" spans="1:8" x14ac:dyDescent="0.2">
      <c r="A54" s="89" t="s">
        <v>1025</v>
      </c>
      <c r="B54" s="90" t="s">
        <v>5901</v>
      </c>
      <c r="C54" s="91" t="s">
        <v>5902</v>
      </c>
      <c r="D54" s="90" t="s">
        <v>5612</v>
      </c>
      <c r="E54" s="92">
        <v>5389</v>
      </c>
      <c r="F54" s="90" t="s">
        <v>3488</v>
      </c>
      <c r="G54" s="985" t="s">
        <v>4523</v>
      </c>
      <c r="H54" s="958"/>
    </row>
    <row r="55" spans="1:8" x14ac:dyDescent="0.2">
      <c r="A55" s="89" t="s">
        <v>1026</v>
      </c>
      <c r="B55" s="90" t="s">
        <v>5904</v>
      </c>
      <c r="C55" s="91" t="s">
        <v>5905</v>
      </c>
      <c r="D55" s="90" t="s">
        <v>5613</v>
      </c>
      <c r="E55" s="92">
        <v>5431</v>
      </c>
      <c r="F55" s="90" t="s">
        <v>3488</v>
      </c>
      <c r="G55" s="985" t="s">
        <v>5141</v>
      </c>
      <c r="H55" s="958"/>
    </row>
    <row r="56" spans="1:8" x14ac:dyDescent="0.2">
      <c r="A56" s="89" t="s">
        <v>1027</v>
      </c>
      <c r="B56" s="90" t="s">
        <v>4680</v>
      </c>
      <c r="C56" s="91" t="s">
        <v>1405</v>
      </c>
      <c r="D56" s="90" t="s">
        <v>5614</v>
      </c>
      <c r="E56" s="92">
        <v>5375</v>
      </c>
      <c r="F56" s="90" t="s">
        <v>3744</v>
      </c>
      <c r="G56" s="985" t="s">
        <v>7015</v>
      </c>
      <c r="H56" s="958"/>
    </row>
    <row r="57" spans="1:8" x14ac:dyDescent="0.2">
      <c r="A57" s="89" t="s">
        <v>6740</v>
      </c>
      <c r="B57" s="457" t="s">
        <v>6741</v>
      </c>
      <c r="C57" s="91" t="s">
        <v>5604</v>
      </c>
      <c r="D57" s="457" t="s">
        <v>6743</v>
      </c>
      <c r="E57" s="92">
        <v>5362</v>
      </c>
      <c r="F57" s="90" t="s">
        <v>3744</v>
      </c>
      <c r="G57" s="959" t="s">
        <v>7016</v>
      </c>
      <c r="H57" s="958"/>
    </row>
    <row r="58" spans="1:8" x14ac:dyDescent="0.2">
      <c r="A58" s="89" t="s">
        <v>1028</v>
      </c>
      <c r="B58" s="90" t="s">
        <v>4682</v>
      </c>
      <c r="C58" s="91" t="s">
        <v>5603</v>
      </c>
      <c r="D58" s="90" t="s">
        <v>5615</v>
      </c>
      <c r="E58" s="92">
        <v>5376</v>
      </c>
      <c r="F58" s="90" t="s">
        <v>4342</v>
      </c>
      <c r="G58" s="985" t="s">
        <v>5307</v>
      </c>
      <c r="H58" s="958"/>
    </row>
    <row r="59" spans="1:8" x14ac:dyDescent="0.2">
      <c r="A59" s="89" t="s">
        <v>6744</v>
      </c>
      <c r="B59" s="457" t="s">
        <v>5235</v>
      </c>
      <c r="C59" s="458" t="s">
        <v>6745</v>
      </c>
      <c r="D59" s="457" t="s">
        <v>6746</v>
      </c>
      <c r="E59" s="92">
        <v>5392</v>
      </c>
      <c r="F59" s="457" t="s">
        <v>3744</v>
      </c>
      <c r="G59" s="966" t="s">
        <v>6747</v>
      </c>
      <c r="H59" s="1078"/>
    </row>
    <row r="60" spans="1:8" x14ac:dyDescent="0.2">
      <c r="A60" s="89" t="s">
        <v>1</v>
      </c>
      <c r="B60" s="90" t="s">
        <v>1895</v>
      </c>
      <c r="C60" s="91" t="s">
        <v>1896</v>
      </c>
      <c r="D60" s="90" t="s">
        <v>0</v>
      </c>
      <c r="E60" s="92">
        <v>5447</v>
      </c>
      <c r="F60" s="90" t="s">
        <v>3488</v>
      </c>
      <c r="G60" s="985" t="s">
        <v>2</v>
      </c>
      <c r="H60" s="958"/>
    </row>
    <row r="61" spans="1:8" ht="13.5" thickBot="1" x14ac:dyDescent="0.25">
      <c r="A61" s="94" t="s">
        <v>1021</v>
      </c>
      <c r="B61" s="1077" t="s">
        <v>5299</v>
      </c>
      <c r="C61" s="1077"/>
      <c r="D61" s="1077"/>
      <c r="E61" s="1077"/>
      <c r="F61" s="1077"/>
      <c r="G61" s="1077" t="s">
        <v>5308</v>
      </c>
      <c r="H61" s="961"/>
    </row>
    <row r="63" spans="1:8" s="8" customFormat="1" x14ac:dyDescent="0.2">
      <c r="A63" s="222" t="s">
        <v>295</v>
      </c>
      <c r="B63" s="225" t="s">
        <v>3733</v>
      </c>
      <c r="C63" s="221" t="s">
        <v>4789</v>
      </c>
    </row>
  </sheetData>
  <mergeCells count="66">
    <mergeCell ref="G47:H47"/>
    <mergeCell ref="G49:H49"/>
    <mergeCell ref="G37:H37"/>
    <mergeCell ref="G54:H54"/>
    <mergeCell ref="G40:H40"/>
    <mergeCell ref="G41:H41"/>
    <mergeCell ref="G42:H42"/>
    <mergeCell ref="G43:H43"/>
    <mergeCell ref="G35:H35"/>
    <mergeCell ref="G38:H38"/>
    <mergeCell ref="G39:H39"/>
    <mergeCell ref="G36:H36"/>
    <mergeCell ref="A16:H16"/>
    <mergeCell ref="B24:H24"/>
    <mergeCell ref="G28:H28"/>
    <mergeCell ref="G29:H29"/>
    <mergeCell ref="G30:H30"/>
    <mergeCell ref="G31:H31"/>
    <mergeCell ref="G33:H33"/>
    <mergeCell ref="G34:H34"/>
    <mergeCell ref="G32:H32"/>
    <mergeCell ref="G26:H26"/>
    <mergeCell ref="G27:H27"/>
    <mergeCell ref="A27:B27"/>
    <mergeCell ref="B61:F61"/>
    <mergeCell ref="G44:H44"/>
    <mergeCell ref="G60:H60"/>
    <mergeCell ref="G61:H61"/>
    <mergeCell ref="G58:H58"/>
    <mergeCell ref="G45:H45"/>
    <mergeCell ref="G48:H48"/>
    <mergeCell ref="G59:H59"/>
    <mergeCell ref="G56:H56"/>
    <mergeCell ref="G57:H57"/>
    <mergeCell ref="G50:H50"/>
    <mergeCell ref="G51:H51"/>
    <mergeCell ref="G52:H52"/>
    <mergeCell ref="G53:H53"/>
    <mergeCell ref="G55:H55"/>
    <mergeCell ref="G46:H46"/>
    <mergeCell ref="D27:F27"/>
    <mergeCell ref="A26:B26"/>
    <mergeCell ref="D26:F26"/>
    <mergeCell ref="B20:C20"/>
    <mergeCell ref="E20:H20"/>
    <mergeCell ref="B22:H22"/>
    <mergeCell ref="A15:B15"/>
    <mergeCell ref="D8:E8"/>
    <mergeCell ref="C15:D15"/>
    <mergeCell ref="A13:H13"/>
    <mergeCell ref="G9:H10"/>
    <mergeCell ref="E15:F15"/>
    <mergeCell ref="B11:E11"/>
    <mergeCell ref="A1:B1"/>
    <mergeCell ref="C1:H1"/>
    <mergeCell ref="C2:H2"/>
    <mergeCell ref="A2:B2"/>
    <mergeCell ref="A14:B14"/>
    <mergeCell ref="C14:D14"/>
    <mergeCell ref="D9:E9"/>
    <mergeCell ref="D10:E10"/>
    <mergeCell ref="D7:E7"/>
    <mergeCell ref="A3:B3"/>
    <mergeCell ref="G4:H7"/>
    <mergeCell ref="E14:F14"/>
    <mergeCell ref="D4:E4"/>
  </mergeCells>
  <phoneticPr fontId="0" type="noConversion"/>
  <hyperlinks>
    <hyperlink ref="D7" location="'Big Dry Creek'!A1" display="Big Dry Creek" xr:uid="{00000000-0004-0000-0C00-000000000000}"/>
    <hyperlink ref="D7:E7" location="BigDryCreek!A1" display="Big Dry Creek" xr:uid="{00000000-0004-0000-0C00-000001000000}"/>
    <hyperlink ref="D6" location="Broomfield!A1" display="Broomfield Trail" xr:uid="{00000000-0004-0000-0C00-000002000000}"/>
    <hyperlink ref="A2:B2" location="Overview!A1" display="Trail Network Overview" xr:uid="{00000000-0004-0000-0C00-000003000000}"/>
    <hyperlink ref="B63" location="RTD!A21" display="RTD-BF" xr:uid="{00000000-0004-0000-0C00-000004000000}"/>
    <hyperlink ref="C63" location="RTD!A37" display="RTD-EFI" xr:uid="{00000000-0004-0000-0C00-000005000000}"/>
    <hyperlink ref="D8:E8" location="Lake2Lake!A1" display="Lake2Lake Tr" xr:uid="{00000000-0004-0000-0C00-000006000000}"/>
    <hyperlink ref="D4:E4" location="'36Bikeway'!A1" display="US 36 Bikeway" xr:uid="{00000000-0004-0000-0C00-000007000000}"/>
    <hyperlink ref="D9" location="'Rock Cr'!A1" display="Rock Creek Trail" xr:uid="{00000000-0004-0000-0C00-000008000000}"/>
    <hyperlink ref="D9:E9" location="RockCreek!A1" display="Rock Creek Trail" xr:uid="{00000000-0004-0000-0C00-000009000000}"/>
  </hyperlinks>
  <pageMargins left="1" right="0.75" top="0.75" bottom="0.75" header="0.5" footer="0.5"/>
  <pageSetup scale="77" orientation="portrait" r:id="rId1"/>
  <headerFooter alignWithMargins="0">
    <oddHeader>&amp;L&amp;"Arial,Bold"&amp;Uhttp://geobiking.org&amp;C&amp;F</oddHeader>
    <oddFooter>&amp;LAuthor: &amp;"Arial,Bold"Robert Prehn&amp;CData free for personal use and remains property of author.&amp;R&amp;D</oddFooter>
  </headerFooter>
  <webPublishItems count="1">
    <webPublishItem id="23458" divId="DR_North_23458" sourceType="sheet" destinationFile="C:\GPS\Bicycle\CO_DN\CO_DN_BIF.htm" title="GeoBiking CO_DN BIF Trail Description"/>
  </webPublishItem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4">
    <pageSetUpPr fitToPage="1"/>
  </sheetPr>
  <dimension ref="A1:H65"/>
  <sheetViews>
    <sheetView view="pageBreakPreview" topLeftCell="A10" zoomScale="60" zoomScaleNormal="100" workbookViewId="0">
      <selection activeCell="B21" sqref="B21:H21"/>
    </sheetView>
  </sheetViews>
  <sheetFormatPr defaultRowHeight="12.75" x14ac:dyDescent="0.2"/>
  <cols>
    <col min="1" max="1" width="10.42578125" bestFit="1" customWidth="1"/>
    <col min="2" max="2" width="11.42578125" bestFit="1" customWidth="1"/>
    <col min="3" max="3" width="13.140625" bestFit="1" customWidth="1"/>
    <col min="4" max="4" width="18.140625" bestFit="1" customWidth="1"/>
    <col min="5" max="5" width="8" bestFit="1" customWidth="1"/>
    <col min="6" max="6" width="14.7109375" bestFit="1" customWidth="1"/>
    <col min="7" max="7" width="8.140625" bestFit="1" customWidth="1"/>
    <col min="8" max="8" width="21.85546875" customWidth="1"/>
  </cols>
  <sheetData>
    <row r="1" spans="1:8" ht="21.75" customHeight="1" x14ac:dyDescent="0.2">
      <c r="A1" s="942" t="s">
        <v>433</v>
      </c>
      <c r="B1" s="943"/>
      <c r="C1" s="872" t="s">
        <v>5147</v>
      </c>
      <c r="D1" s="873"/>
      <c r="E1" s="873"/>
      <c r="F1" s="873"/>
      <c r="G1" s="873"/>
      <c r="H1" s="873"/>
    </row>
    <row r="2" spans="1:8" ht="25.5" customHeight="1" x14ac:dyDescent="0.2">
      <c r="A2" s="980" t="s">
        <v>2679</v>
      </c>
      <c r="B2" s="874"/>
      <c r="C2" s="1005" t="s">
        <v>3809</v>
      </c>
      <c r="D2" s="1069"/>
      <c r="E2" s="1069"/>
      <c r="F2" s="1069"/>
      <c r="G2" s="1069"/>
      <c r="H2" s="1069"/>
    </row>
    <row r="3" spans="1:8" x14ac:dyDescent="0.2">
      <c r="A3" s="874"/>
      <c r="B3" s="874"/>
      <c r="C3" s="18"/>
      <c r="E3" s="25"/>
      <c r="F3" s="25"/>
      <c r="G3" s="25"/>
      <c r="H3" s="25"/>
    </row>
    <row r="4" spans="1:8" x14ac:dyDescent="0.2">
      <c r="A4" s="186" t="s">
        <v>2545</v>
      </c>
      <c r="B4" s="54" t="s">
        <v>2526</v>
      </c>
      <c r="C4" s="27" t="s">
        <v>220</v>
      </c>
      <c r="D4" s="2" t="s">
        <v>5186</v>
      </c>
      <c r="E4" s="25"/>
      <c r="F4" s="27" t="s">
        <v>3975</v>
      </c>
      <c r="G4" s="945"/>
      <c r="H4" s="945"/>
    </row>
    <row r="5" spans="1:8" x14ac:dyDescent="0.2">
      <c r="C5" s="27"/>
      <c r="D5" s="2" t="s">
        <v>403</v>
      </c>
      <c r="E5" s="25"/>
      <c r="F5" s="34"/>
      <c r="G5" s="945"/>
      <c r="H5" s="945"/>
    </row>
    <row r="6" spans="1:8" x14ac:dyDescent="0.2">
      <c r="A6" s="28" t="s">
        <v>5202</v>
      </c>
      <c r="B6" s="3">
        <f>COUNT(E28:E63)</f>
        <v>36</v>
      </c>
      <c r="C6" s="45"/>
      <c r="D6" s="2" t="s">
        <v>402</v>
      </c>
      <c r="E6" s="25"/>
      <c r="F6" s="25"/>
      <c r="G6" s="945"/>
      <c r="H6" s="945"/>
    </row>
    <row r="7" spans="1:8" x14ac:dyDescent="0.2">
      <c r="C7" s="45"/>
      <c r="D7" s="2" t="s">
        <v>401</v>
      </c>
      <c r="E7" s="25"/>
      <c r="F7" s="200" t="s">
        <v>4871</v>
      </c>
      <c r="G7" s="1084" t="s">
        <v>7695</v>
      </c>
      <c r="H7" s="1084"/>
    </row>
    <row r="8" spans="1:8" x14ac:dyDescent="0.2">
      <c r="A8" s="2"/>
      <c r="B8" s="2"/>
      <c r="C8" s="45"/>
      <c r="D8" s="2" t="s">
        <v>3298</v>
      </c>
      <c r="E8" s="25"/>
      <c r="F8" s="205">
        <v>43023</v>
      </c>
      <c r="G8" s="1084"/>
      <c r="H8" s="1084"/>
    </row>
    <row r="9" spans="1:8" ht="27" customHeight="1" x14ac:dyDescent="0.2">
      <c r="A9" s="948" t="s">
        <v>5794</v>
      </c>
      <c r="B9" s="1085" t="s">
        <v>2902</v>
      </c>
      <c r="C9" s="1086"/>
      <c r="D9" s="1086"/>
      <c r="E9" s="1086"/>
      <c r="F9" s="205"/>
      <c r="G9" s="288"/>
      <c r="H9" s="288"/>
    </row>
    <row r="10" spans="1:8" ht="24.75" customHeight="1" x14ac:dyDescent="0.2">
      <c r="A10" s="948"/>
      <c r="B10" s="1085" t="s">
        <v>2901</v>
      </c>
      <c r="C10" s="1085"/>
      <c r="D10" s="1085"/>
      <c r="E10" s="1085"/>
      <c r="F10" s="205"/>
      <c r="G10" s="288"/>
      <c r="H10" s="288"/>
    </row>
    <row r="11" spans="1:8" ht="13.5" thickBot="1" x14ac:dyDescent="0.25">
      <c r="C11" s="9"/>
    </row>
    <row r="12" spans="1:8" x14ac:dyDescent="0.2">
      <c r="A12" s="877" t="s">
        <v>5619</v>
      </c>
      <c r="B12" s="878"/>
      <c r="C12" s="878"/>
      <c r="D12" s="878"/>
      <c r="E12" s="878"/>
      <c r="F12" s="878"/>
      <c r="G12" s="878"/>
      <c r="H12" s="879"/>
    </row>
    <row r="13" spans="1:8" s="24" customFormat="1" ht="13.5" thickBot="1" x14ac:dyDescent="0.25">
      <c r="A13" s="880" t="s">
        <v>3816</v>
      </c>
      <c r="B13" s="881"/>
      <c r="C13" s="882" t="s">
        <v>3817</v>
      </c>
      <c r="D13" s="882"/>
      <c r="E13" s="882" t="s">
        <v>3818</v>
      </c>
      <c r="F13" s="882"/>
      <c r="G13" s="191"/>
      <c r="H13" s="196" t="s">
        <v>530</v>
      </c>
    </row>
    <row r="14" spans="1:8" ht="13.5" thickBot="1" x14ac:dyDescent="0.25">
      <c r="A14" s="940"/>
      <c r="B14" s="940"/>
      <c r="C14" s="974">
        <v>20.9</v>
      </c>
      <c r="D14" s="941"/>
      <c r="E14" s="883">
        <v>17.899999999999999</v>
      </c>
      <c r="F14" s="883"/>
      <c r="G14" s="192"/>
    </row>
    <row r="15" spans="1:8" x14ac:dyDescent="0.2">
      <c r="A15" s="867" t="s">
        <v>3081</v>
      </c>
      <c r="B15" s="868"/>
      <c r="C15" s="868"/>
      <c r="D15" s="868"/>
      <c r="E15" s="868"/>
      <c r="F15" s="868"/>
      <c r="G15" s="868"/>
      <c r="H15" s="869"/>
    </row>
    <row r="16" spans="1:8" ht="13.5" thickBot="1" x14ac:dyDescent="0.25">
      <c r="A16" s="12" t="s">
        <v>3819</v>
      </c>
      <c r="B16" s="13" t="s">
        <v>3820</v>
      </c>
      <c r="C16" s="14" t="s">
        <v>3821</v>
      </c>
      <c r="D16" s="13" t="s">
        <v>3822</v>
      </c>
      <c r="E16" s="13" t="s">
        <v>3823</v>
      </c>
      <c r="F16" s="13" t="s">
        <v>3363</v>
      </c>
      <c r="G16" s="13" t="s">
        <v>1388</v>
      </c>
      <c r="H16" s="195" t="s">
        <v>3824</v>
      </c>
    </row>
    <row r="17" spans="1:8" s="8" customFormat="1" x14ac:dyDescent="0.2">
      <c r="A17" s="21">
        <v>5108</v>
      </c>
      <c r="B17" s="21">
        <v>5760</v>
      </c>
      <c r="C17" s="22">
        <v>5108</v>
      </c>
      <c r="D17" s="22">
        <v>5770</v>
      </c>
      <c r="E17" s="22">
        <f>B17 - A17</f>
        <v>652</v>
      </c>
      <c r="F17" s="22">
        <v>1052</v>
      </c>
      <c r="G17" s="22"/>
      <c r="H17" s="197">
        <v>1</v>
      </c>
    </row>
    <row r="18" spans="1:8" s="8" customFormat="1" x14ac:dyDescent="0.2">
      <c r="A18" s="19"/>
      <c r="B18" s="19"/>
      <c r="C18" s="16"/>
      <c r="D18" s="17"/>
      <c r="E18" s="17"/>
      <c r="F18" s="17"/>
      <c r="G18" s="17"/>
      <c r="H18" s="17"/>
    </row>
    <row r="19" spans="1:8" s="8" customFormat="1" x14ac:dyDescent="0.2">
      <c r="A19" s="148" t="s">
        <v>3079</v>
      </c>
      <c r="B19" s="931" t="s">
        <v>3087</v>
      </c>
      <c r="C19" s="931"/>
      <c r="D19" s="175" t="s">
        <v>3080</v>
      </c>
      <c r="E19" s="930" t="s">
        <v>5310</v>
      </c>
      <c r="F19" s="930"/>
      <c r="G19" s="930"/>
      <c r="H19" s="930"/>
    </row>
    <row r="20" spans="1:8" s="8" customFormat="1" x14ac:dyDescent="0.2">
      <c r="A20" s="19"/>
      <c r="B20" s="19"/>
      <c r="C20" s="16"/>
      <c r="D20" s="175" t="s">
        <v>1165</v>
      </c>
      <c r="E20" s="244" t="s">
        <v>2034</v>
      </c>
      <c r="F20" s="17"/>
      <c r="G20" s="17"/>
      <c r="H20" s="17"/>
    </row>
    <row r="21" spans="1:8" s="8" customFormat="1" ht="12.75" customHeight="1" x14ac:dyDescent="0.2">
      <c r="A21" s="148" t="s">
        <v>3083</v>
      </c>
      <c r="B21" s="931" t="s">
        <v>1172</v>
      </c>
      <c r="C21" s="931"/>
      <c r="D21" s="931"/>
      <c r="E21" s="931"/>
      <c r="F21" s="931"/>
      <c r="G21" s="931"/>
      <c r="H21" s="931"/>
    </row>
    <row r="22" spans="1:8" s="8" customFormat="1" x14ac:dyDescent="0.2">
      <c r="A22" s="19"/>
      <c r="B22" s="19"/>
      <c r="C22" s="16"/>
      <c r="D22" s="17"/>
      <c r="E22" s="17"/>
      <c r="F22" s="17"/>
      <c r="G22" s="17"/>
      <c r="H22" s="17"/>
    </row>
    <row r="23" spans="1:8" s="8" customFormat="1" ht="12.75" customHeight="1" x14ac:dyDescent="0.2">
      <c r="A23" s="148" t="s">
        <v>3085</v>
      </c>
      <c r="B23" s="951" t="s">
        <v>2903</v>
      </c>
      <c r="C23" s="951"/>
      <c r="D23" s="951"/>
      <c r="E23" s="951"/>
      <c r="F23" s="951"/>
      <c r="G23" s="951"/>
      <c r="H23" s="951"/>
    </row>
    <row r="24" spans="1:8" s="8" customFormat="1" ht="13.5" thickBot="1" x14ac:dyDescent="0.25">
      <c r="A24" s="19"/>
      <c r="B24" s="19"/>
      <c r="C24" s="16"/>
      <c r="D24" s="930"/>
      <c r="E24" s="930"/>
      <c r="F24" s="930"/>
      <c r="G24" s="17"/>
      <c r="H24" s="17"/>
    </row>
    <row r="25" spans="1:8" s="8" customFormat="1" ht="13.5" thickBot="1" x14ac:dyDescent="0.25">
      <c r="A25" s="1047" t="s">
        <v>2683</v>
      </c>
      <c r="B25" s="1047"/>
      <c r="C25" s="161" t="s">
        <v>5913</v>
      </c>
      <c r="D25" s="1048" t="s">
        <v>5907</v>
      </c>
      <c r="E25" s="1048"/>
      <c r="F25" s="1048"/>
      <c r="G25" s="938" t="s">
        <v>5906</v>
      </c>
      <c r="H25" s="939"/>
    </row>
    <row r="26" spans="1:8" ht="13.5" thickBot="1" x14ac:dyDescent="0.25">
      <c r="A26" s="1083" t="s">
        <v>1992</v>
      </c>
      <c r="B26" s="1083"/>
      <c r="C26" s="162" t="s">
        <v>1993</v>
      </c>
      <c r="D26" s="931" t="s">
        <v>5330</v>
      </c>
      <c r="E26" s="971"/>
      <c r="F26" s="971"/>
      <c r="G26" s="973" t="s">
        <v>1994</v>
      </c>
      <c r="H26" s="973"/>
    </row>
    <row r="27" spans="1:8" s="3" customFormat="1" ht="13.5" thickBot="1" x14ac:dyDescent="0.25">
      <c r="A27" s="4" t="s">
        <v>3488</v>
      </c>
      <c r="B27" s="4" t="s">
        <v>3320</v>
      </c>
      <c r="C27" s="5" t="s">
        <v>3319</v>
      </c>
      <c r="D27" s="4" t="s">
        <v>3992</v>
      </c>
      <c r="E27" s="4" t="s">
        <v>3486</v>
      </c>
      <c r="F27" s="4" t="s">
        <v>3318</v>
      </c>
      <c r="G27" s="903" t="s">
        <v>3950</v>
      </c>
      <c r="H27" s="904"/>
    </row>
    <row r="28" spans="1:8" ht="25.5" customHeight="1" x14ac:dyDescent="0.2">
      <c r="A28" s="85" t="s">
        <v>5112</v>
      </c>
      <c r="B28" s="87" t="s">
        <v>3380</v>
      </c>
      <c r="C28" s="87" t="s">
        <v>1058</v>
      </c>
      <c r="D28" s="86" t="s">
        <v>10</v>
      </c>
      <c r="E28" s="88">
        <v>5108</v>
      </c>
      <c r="F28" s="86" t="s">
        <v>3487</v>
      </c>
      <c r="G28" s="1082" t="s">
        <v>6012</v>
      </c>
      <c r="H28" s="906"/>
    </row>
    <row r="29" spans="1:8" x14ac:dyDescent="0.2">
      <c r="A29" s="89" t="s">
        <v>5113</v>
      </c>
      <c r="B29" s="91" t="s">
        <v>3381</v>
      </c>
      <c r="C29" s="91" t="s">
        <v>1057</v>
      </c>
      <c r="D29" s="90" t="s">
        <v>3446</v>
      </c>
      <c r="E29" s="92">
        <v>5108</v>
      </c>
      <c r="F29" s="90" t="s">
        <v>3744</v>
      </c>
      <c r="G29" s="985" t="s">
        <v>3447</v>
      </c>
      <c r="H29" s="958"/>
    </row>
    <row r="30" spans="1:8" x14ac:dyDescent="0.2">
      <c r="A30" s="89" t="s">
        <v>5114</v>
      </c>
      <c r="B30" s="91" t="s">
        <v>3382</v>
      </c>
      <c r="C30" s="91" t="s">
        <v>1056</v>
      </c>
      <c r="D30" s="90" t="s">
        <v>11</v>
      </c>
      <c r="E30" s="92">
        <v>5124</v>
      </c>
      <c r="F30" s="90" t="s">
        <v>3487</v>
      </c>
      <c r="G30" s="985" t="s">
        <v>6013</v>
      </c>
      <c r="H30" s="958"/>
    </row>
    <row r="31" spans="1:8" ht="38.25" customHeight="1" x14ac:dyDescent="0.2">
      <c r="A31" s="89" t="s">
        <v>5115</v>
      </c>
      <c r="B31" s="91" t="s">
        <v>3383</v>
      </c>
      <c r="C31" s="91" t="s">
        <v>1054</v>
      </c>
      <c r="D31" s="90" t="s">
        <v>4343</v>
      </c>
      <c r="E31" s="92">
        <v>5161</v>
      </c>
      <c r="F31" s="90" t="s">
        <v>1099</v>
      </c>
      <c r="G31" s="929" t="s">
        <v>1047</v>
      </c>
      <c r="H31" s="958"/>
    </row>
    <row r="32" spans="1:8" x14ac:dyDescent="0.2">
      <c r="A32" s="89" t="s">
        <v>5116</v>
      </c>
      <c r="B32" s="91" t="s">
        <v>3384</v>
      </c>
      <c r="C32" s="91" t="s">
        <v>1053</v>
      </c>
      <c r="D32" s="90" t="s">
        <v>4344</v>
      </c>
      <c r="E32" s="92">
        <v>5180</v>
      </c>
      <c r="F32" s="90" t="s">
        <v>3487</v>
      </c>
      <c r="G32" s="985" t="s">
        <v>1508</v>
      </c>
      <c r="H32" s="958"/>
    </row>
    <row r="33" spans="1:8" x14ac:dyDescent="0.2">
      <c r="A33" s="89" t="s">
        <v>1048</v>
      </c>
      <c r="B33" s="91" t="s">
        <v>1049</v>
      </c>
      <c r="C33" s="91" t="s">
        <v>1050</v>
      </c>
      <c r="D33" s="90" t="s">
        <v>1051</v>
      </c>
      <c r="E33" s="92">
        <v>5176</v>
      </c>
      <c r="F33" s="90" t="s">
        <v>5017</v>
      </c>
      <c r="G33" s="985" t="s">
        <v>1052</v>
      </c>
      <c r="H33" s="958"/>
    </row>
    <row r="34" spans="1:8" x14ac:dyDescent="0.2">
      <c r="A34" s="89" t="s">
        <v>7641</v>
      </c>
      <c r="B34" s="91" t="s">
        <v>3385</v>
      </c>
      <c r="C34" s="91" t="s">
        <v>1055</v>
      </c>
      <c r="D34" s="668" t="s">
        <v>7642</v>
      </c>
      <c r="E34" s="92">
        <v>5200</v>
      </c>
      <c r="F34" s="90" t="s">
        <v>3744</v>
      </c>
      <c r="G34" s="959" t="s">
        <v>7648</v>
      </c>
      <c r="H34" s="958"/>
    </row>
    <row r="35" spans="1:8" s="669" customFormat="1" x14ac:dyDescent="0.2">
      <c r="A35" s="89" t="s">
        <v>7643</v>
      </c>
      <c r="B35" s="458" t="s">
        <v>5995</v>
      </c>
      <c r="C35" s="458" t="s">
        <v>7649</v>
      </c>
      <c r="D35" s="668" t="s">
        <v>7624</v>
      </c>
      <c r="E35" s="92">
        <v>5219</v>
      </c>
      <c r="F35" s="668" t="s">
        <v>3487</v>
      </c>
      <c r="G35" s="966" t="s">
        <v>7626</v>
      </c>
      <c r="H35" s="1078"/>
    </row>
    <row r="36" spans="1:8" s="669" customFormat="1" x14ac:dyDescent="0.2">
      <c r="A36" s="89" t="s">
        <v>7643</v>
      </c>
      <c r="B36" s="458" t="s">
        <v>7645</v>
      </c>
      <c r="C36" s="458" t="s">
        <v>7644</v>
      </c>
      <c r="D36" s="668" t="s">
        <v>7646</v>
      </c>
      <c r="E36" s="92">
        <v>5200</v>
      </c>
      <c r="F36" s="668" t="s">
        <v>3744</v>
      </c>
      <c r="G36" s="966" t="s">
        <v>7647</v>
      </c>
      <c r="H36" s="1078"/>
    </row>
    <row r="37" spans="1:8" ht="25.5" customHeight="1" x14ac:dyDescent="0.2">
      <c r="A37" s="89" t="s">
        <v>5117</v>
      </c>
      <c r="B37" s="91" t="s">
        <v>3386</v>
      </c>
      <c r="C37" s="91" t="s">
        <v>5198</v>
      </c>
      <c r="D37" s="90" t="s">
        <v>4345</v>
      </c>
      <c r="E37" s="92">
        <v>5240</v>
      </c>
      <c r="F37" s="90" t="s">
        <v>3487</v>
      </c>
      <c r="G37" s="929" t="s">
        <v>1509</v>
      </c>
      <c r="H37" s="910"/>
    </row>
    <row r="38" spans="1:8" x14ac:dyDescent="0.2">
      <c r="A38" s="89" t="s">
        <v>2977</v>
      </c>
      <c r="B38" s="91" t="s">
        <v>3387</v>
      </c>
      <c r="C38" s="91" t="s">
        <v>5197</v>
      </c>
      <c r="D38" s="90" t="s">
        <v>3448</v>
      </c>
      <c r="E38" s="92">
        <v>5259</v>
      </c>
      <c r="F38" s="90" t="s">
        <v>3488</v>
      </c>
      <c r="G38" s="985" t="s">
        <v>1510</v>
      </c>
      <c r="H38" s="958"/>
    </row>
    <row r="39" spans="1:8" x14ac:dyDescent="0.2">
      <c r="A39" s="89" t="s">
        <v>3437</v>
      </c>
      <c r="B39" s="91" t="s">
        <v>3388</v>
      </c>
      <c r="C39" s="91" t="s">
        <v>5196</v>
      </c>
      <c r="D39" s="90" t="s">
        <v>3438</v>
      </c>
      <c r="E39" s="92">
        <v>5289</v>
      </c>
      <c r="F39" s="90" t="s">
        <v>31</v>
      </c>
      <c r="G39" s="985" t="s">
        <v>3408</v>
      </c>
      <c r="H39" s="958"/>
    </row>
    <row r="40" spans="1:8" x14ac:dyDescent="0.2">
      <c r="A40" s="89" t="s">
        <v>2978</v>
      </c>
      <c r="B40" s="91" t="s">
        <v>3389</v>
      </c>
      <c r="C40" s="91" t="s">
        <v>5195</v>
      </c>
      <c r="D40" s="90" t="s">
        <v>379</v>
      </c>
      <c r="E40" s="92">
        <v>5297</v>
      </c>
      <c r="F40" s="90" t="s">
        <v>3488</v>
      </c>
      <c r="G40" s="985" t="s">
        <v>379</v>
      </c>
      <c r="H40" s="958"/>
    </row>
    <row r="41" spans="1:8" x14ac:dyDescent="0.2">
      <c r="A41" s="89" t="s">
        <v>2979</v>
      </c>
      <c r="B41" s="91" t="s">
        <v>3390</v>
      </c>
      <c r="C41" s="91" t="s">
        <v>5194</v>
      </c>
      <c r="D41" s="90" t="s">
        <v>380</v>
      </c>
      <c r="E41" s="92">
        <v>5326</v>
      </c>
      <c r="F41" s="90" t="s">
        <v>1099</v>
      </c>
      <c r="G41" s="985" t="s">
        <v>1511</v>
      </c>
      <c r="H41" s="958"/>
    </row>
    <row r="42" spans="1:8" x14ac:dyDescent="0.2">
      <c r="A42" s="89" t="s">
        <v>2980</v>
      </c>
      <c r="B42" s="91" t="s">
        <v>3391</v>
      </c>
      <c r="C42" s="91" t="s">
        <v>5193</v>
      </c>
      <c r="D42" s="90" t="s">
        <v>3449</v>
      </c>
      <c r="E42" s="92">
        <v>5341</v>
      </c>
      <c r="F42" s="90" t="s">
        <v>1099</v>
      </c>
      <c r="G42" s="985" t="s">
        <v>1512</v>
      </c>
      <c r="H42" s="958"/>
    </row>
    <row r="43" spans="1:8" x14ac:dyDescent="0.2">
      <c r="A43" s="89" t="s">
        <v>2981</v>
      </c>
      <c r="B43" s="91" t="s">
        <v>3392</v>
      </c>
      <c r="C43" s="91" t="s">
        <v>5192</v>
      </c>
      <c r="D43" s="90" t="s">
        <v>381</v>
      </c>
      <c r="E43" s="92">
        <v>5364</v>
      </c>
      <c r="F43" s="90" t="s">
        <v>1099</v>
      </c>
      <c r="G43" s="985" t="s">
        <v>2847</v>
      </c>
      <c r="H43" s="958"/>
    </row>
    <row r="44" spans="1:8" x14ac:dyDescent="0.2">
      <c r="A44" s="89" t="s">
        <v>2982</v>
      </c>
      <c r="B44" s="91" t="s">
        <v>3393</v>
      </c>
      <c r="C44" s="91" t="s">
        <v>5191</v>
      </c>
      <c r="D44" s="90" t="s">
        <v>382</v>
      </c>
      <c r="E44" s="92">
        <v>5357</v>
      </c>
      <c r="F44" s="90" t="s">
        <v>1099</v>
      </c>
      <c r="G44" s="959" t="s">
        <v>7694</v>
      </c>
      <c r="H44" s="958"/>
    </row>
    <row r="45" spans="1:8" ht="26.25" customHeight="1" x14ac:dyDescent="0.2">
      <c r="A45" s="89" t="s">
        <v>2983</v>
      </c>
      <c r="B45" s="91" t="s">
        <v>2484</v>
      </c>
      <c r="C45" s="91" t="s">
        <v>5190</v>
      </c>
      <c r="D45" s="90" t="s">
        <v>383</v>
      </c>
      <c r="E45" s="92">
        <v>5372</v>
      </c>
      <c r="F45" s="90" t="s">
        <v>3316</v>
      </c>
      <c r="G45" s="929" t="s">
        <v>2848</v>
      </c>
      <c r="H45" s="910"/>
    </row>
    <row r="46" spans="1:8" x14ac:dyDescent="0.2">
      <c r="A46" s="89" t="s">
        <v>2984</v>
      </c>
      <c r="B46" s="91" t="s">
        <v>2485</v>
      </c>
      <c r="C46" s="91" t="s">
        <v>5189</v>
      </c>
      <c r="D46" s="90" t="s">
        <v>384</v>
      </c>
      <c r="E46" s="92">
        <v>5384</v>
      </c>
      <c r="F46" s="90" t="s">
        <v>3488</v>
      </c>
      <c r="G46" s="985" t="s">
        <v>2849</v>
      </c>
      <c r="H46" s="958"/>
    </row>
    <row r="47" spans="1:8" x14ac:dyDescent="0.2">
      <c r="A47" s="89" t="s">
        <v>5283</v>
      </c>
      <c r="B47" s="91" t="s">
        <v>2486</v>
      </c>
      <c r="C47" s="91" t="s">
        <v>5188</v>
      </c>
      <c r="D47" s="90" t="s">
        <v>385</v>
      </c>
      <c r="E47" s="92">
        <v>5400</v>
      </c>
      <c r="F47" s="90" t="s">
        <v>1099</v>
      </c>
      <c r="G47" s="985" t="s">
        <v>385</v>
      </c>
      <c r="H47" s="958"/>
    </row>
    <row r="48" spans="1:8" x14ac:dyDescent="0.2">
      <c r="A48" s="89" t="s">
        <v>5284</v>
      </c>
      <c r="B48" s="91" t="s">
        <v>2487</v>
      </c>
      <c r="C48" s="91" t="s">
        <v>2506</v>
      </c>
      <c r="D48" s="90" t="s">
        <v>386</v>
      </c>
      <c r="E48" s="92">
        <v>5433</v>
      </c>
      <c r="F48" s="90" t="s">
        <v>3488</v>
      </c>
      <c r="G48" s="985" t="s">
        <v>2973</v>
      </c>
      <c r="H48" s="958"/>
    </row>
    <row r="49" spans="1:8" s="675" customFormat="1" x14ac:dyDescent="0.2">
      <c r="A49" s="89" t="s">
        <v>7684</v>
      </c>
      <c r="B49" s="458" t="s">
        <v>7685</v>
      </c>
      <c r="C49" s="458" t="s">
        <v>7686</v>
      </c>
      <c r="D49" s="674" t="s">
        <v>7693</v>
      </c>
      <c r="E49" s="92">
        <v>5434</v>
      </c>
      <c r="F49" s="674" t="s">
        <v>3744</v>
      </c>
      <c r="G49" s="966" t="s">
        <v>7687</v>
      </c>
      <c r="H49" s="1078"/>
    </row>
    <row r="50" spans="1:8" s="675" customFormat="1" ht="27" customHeight="1" x14ac:dyDescent="0.2">
      <c r="A50" s="585" t="s">
        <v>7688</v>
      </c>
      <c r="B50" s="587" t="s">
        <v>7689</v>
      </c>
      <c r="C50" s="587" t="s">
        <v>7690</v>
      </c>
      <c r="D50" s="586" t="s">
        <v>7692</v>
      </c>
      <c r="E50" s="588">
        <v>5451</v>
      </c>
      <c r="F50" s="586" t="s">
        <v>3487</v>
      </c>
      <c r="G50" s="964" t="s">
        <v>7691</v>
      </c>
      <c r="H50" s="1088"/>
    </row>
    <row r="51" spans="1:8" x14ac:dyDescent="0.2">
      <c r="A51" s="89" t="s">
        <v>5285</v>
      </c>
      <c r="B51" s="91" t="s">
        <v>2488</v>
      </c>
      <c r="C51" s="91" t="s">
        <v>2505</v>
      </c>
      <c r="D51" s="90" t="s">
        <v>387</v>
      </c>
      <c r="E51" s="92">
        <v>5519</v>
      </c>
      <c r="F51" s="90" t="s">
        <v>3487</v>
      </c>
      <c r="G51" s="985" t="s">
        <v>2974</v>
      </c>
      <c r="H51" s="958"/>
    </row>
    <row r="52" spans="1:8" x14ac:dyDescent="0.2">
      <c r="A52" s="89" t="s">
        <v>2900</v>
      </c>
      <c r="B52" s="91" t="s">
        <v>5183</v>
      </c>
      <c r="C52" s="91" t="s">
        <v>1163</v>
      </c>
      <c r="D52" s="90" t="s">
        <v>5182</v>
      </c>
      <c r="E52" s="92">
        <v>5664</v>
      </c>
      <c r="F52" s="90" t="s">
        <v>3744</v>
      </c>
      <c r="G52" s="985" t="s">
        <v>2975</v>
      </c>
      <c r="H52" s="958"/>
    </row>
    <row r="53" spans="1:8" x14ac:dyDescent="0.2">
      <c r="A53" s="89" t="s">
        <v>5286</v>
      </c>
      <c r="B53" s="91" t="s">
        <v>2489</v>
      </c>
      <c r="C53" s="91" t="s">
        <v>2504</v>
      </c>
      <c r="D53" s="90" t="s">
        <v>388</v>
      </c>
      <c r="E53" s="92">
        <v>5751</v>
      </c>
      <c r="F53" s="90" t="s">
        <v>3744</v>
      </c>
      <c r="G53" s="985" t="s">
        <v>1164</v>
      </c>
      <c r="H53" s="958"/>
    </row>
    <row r="54" spans="1:8" x14ac:dyDescent="0.2">
      <c r="A54" s="89" t="s">
        <v>5287</v>
      </c>
      <c r="B54" s="91" t="s">
        <v>2490</v>
      </c>
      <c r="C54" s="91" t="s">
        <v>2503</v>
      </c>
      <c r="D54" s="90" t="s">
        <v>389</v>
      </c>
      <c r="E54" s="92">
        <v>5693</v>
      </c>
      <c r="F54" s="90" t="s">
        <v>3488</v>
      </c>
      <c r="G54" s="985" t="s">
        <v>2024</v>
      </c>
      <c r="H54" s="958"/>
    </row>
    <row r="55" spans="1:8" x14ac:dyDescent="0.2">
      <c r="A55" s="89" t="s">
        <v>5288</v>
      </c>
      <c r="B55" s="91" t="s">
        <v>2491</v>
      </c>
      <c r="C55" s="91" t="s">
        <v>2502</v>
      </c>
      <c r="D55" s="90" t="s">
        <v>3452</v>
      </c>
      <c r="E55" s="92">
        <v>5687</v>
      </c>
      <c r="F55" s="90" t="s">
        <v>3744</v>
      </c>
      <c r="G55" s="985" t="s">
        <v>2025</v>
      </c>
      <c r="H55" s="958"/>
    </row>
    <row r="56" spans="1:8" x14ac:dyDescent="0.2">
      <c r="A56" s="89" t="s">
        <v>3441</v>
      </c>
      <c r="B56" s="91" t="s">
        <v>3442</v>
      </c>
      <c r="C56" s="91" t="s">
        <v>3443</v>
      </c>
      <c r="D56" s="90" t="s">
        <v>3444</v>
      </c>
      <c r="E56" s="92">
        <v>5652</v>
      </c>
      <c r="F56" s="90" t="s">
        <v>3744</v>
      </c>
      <c r="G56" s="985" t="s">
        <v>3445</v>
      </c>
      <c r="H56" s="958"/>
    </row>
    <row r="57" spans="1:8" x14ac:dyDescent="0.2">
      <c r="A57" s="89" t="s">
        <v>5289</v>
      </c>
      <c r="B57" s="91" t="s">
        <v>2492</v>
      </c>
      <c r="C57" s="91" t="s">
        <v>2501</v>
      </c>
      <c r="D57" s="90" t="s">
        <v>390</v>
      </c>
      <c r="E57" s="92">
        <v>5718</v>
      </c>
      <c r="F57" s="90" t="s">
        <v>1099</v>
      </c>
      <c r="G57" s="985" t="s">
        <v>390</v>
      </c>
      <c r="H57" s="958"/>
    </row>
    <row r="58" spans="1:8" x14ac:dyDescent="0.2">
      <c r="A58" s="89" t="s">
        <v>6820</v>
      </c>
      <c r="B58" s="91" t="s">
        <v>6798</v>
      </c>
      <c r="C58" s="91" t="s">
        <v>6799</v>
      </c>
      <c r="D58" s="90" t="s">
        <v>6816</v>
      </c>
      <c r="E58" s="92">
        <v>5673</v>
      </c>
      <c r="F58" s="90" t="s">
        <v>3744</v>
      </c>
      <c r="G58" s="1087" t="s">
        <v>6821</v>
      </c>
      <c r="H58" s="1078"/>
    </row>
    <row r="59" spans="1:8" x14ac:dyDescent="0.2">
      <c r="A59" s="89" t="s">
        <v>5290</v>
      </c>
      <c r="B59" s="91" t="s">
        <v>2493</v>
      </c>
      <c r="C59" s="91" t="s">
        <v>2500</v>
      </c>
      <c r="D59" s="90" t="s">
        <v>3450</v>
      </c>
      <c r="E59" s="92">
        <v>5726</v>
      </c>
      <c r="F59" s="90" t="s">
        <v>1099</v>
      </c>
      <c r="G59" s="985" t="s">
        <v>2026</v>
      </c>
      <c r="H59" s="958"/>
    </row>
    <row r="60" spans="1:8" x14ac:dyDescent="0.2">
      <c r="A60" s="89" t="s">
        <v>3440</v>
      </c>
      <c r="B60" s="91" t="s">
        <v>2896</v>
      </c>
      <c r="C60" s="91" t="s">
        <v>2897</v>
      </c>
      <c r="D60" s="90" t="s">
        <v>3439</v>
      </c>
      <c r="E60" s="92">
        <v>5725</v>
      </c>
      <c r="F60" s="90" t="s">
        <v>3744</v>
      </c>
      <c r="G60" s="985" t="s">
        <v>6822</v>
      </c>
      <c r="H60" s="958"/>
    </row>
    <row r="61" spans="1:8" x14ac:dyDescent="0.2">
      <c r="A61" s="89" t="s">
        <v>2899</v>
      </c>
      <c r="B61" s="91" t="s">
        <v>2494</v>
      </c>
      <c r="C61" s="91" t="s">
        <v>2499</v>
      </c>
      <c r="D61" s="90" t="s">
        <v>2898</v>
      </c>
      <c r="E61" s="92">
        <v>5723</v>
      </c>
      <c r="F61" s="90" t="s">
        <v>3744</v>
      </c>
      <c r="G61" s="985" t="s">
        <v>5858</v>
      </c>
      <c r="H61" s="958"/>
    </row>
    <row r="62" spans="1:8" x14ac:dyDescent="0.2">
      <c r="A62" s="89" t="s">
        <v>5291</v>
      </c>
      <c r="B62" s="91" t="s">
        <v>2495</v>
      </c>
      <c r="C62" s="91" t="s">
        <v>2498</v>
      </c>
      <c r="D62" s="90" t="s">
        <v>391</v>
      </c>
      <c r="E62" s="92">
        <v>5737</v>
      </c>
      <c r="F62" s="90" t="s">
        <v>1099</v>
      </c>
      <c r="G62" s="985" t="s">
        <v>391</v>
      </c>
      <c r="H62" s="958"/>
    </row>
    <row r="63" spans="1:8" ht="13.5" thickBot="1" x14ac:dyDescent="0.25">
      <c r="A63" s="94" t="s">
        <v>5292</v>
      </c>
      <c r="B63" s="96" t="s">
        <v>2496</v>
      </c>
      <c r="C63" s="96" t="s">
        <v>2497</v>
      </c>
      <c r="D63" s="95" t="s">
        <v>3451</v>
      </c>
      <c r="E63" s="97">
        <v>5748</v>
      </c>
      <c r="F63" s="95" t="s">
        <v>3744</v>
      </c>
      <c r="G63" s="1077" t="s">
        <v>2027</v>
      </c>
      <c r="H63" s="961"/>
    </row>
    <row r="65" spans="1:4" s="8" customFormat="1" ht="12.75" customHeight="1" x14ac:dyDescent="0.2">
      <c r="A65" s="222" t="s">
        <v>295</v>
      </c>
      <c r="B65" s="2" t="s">
        <v>4777</v>
      </c>
      <c r="C65" s="2" t="s">
        <v>3726</v>
      </c>
      <c r="D65" s="2" t="s">
        <v>3805</v>
      </c>
    </row>
  </sheetData>
  <mergeCells count="66">
    <mergeCell ref="G52:H52"/>
    <mergeCell ref="G53:H53"/>
    <mergeCell ref="G54:H54"/>
    <mergeCell ref="G55:H55"/>
    <mergeCell ref="G46:H46"/>
    <mergeCell ref="G47:H47"/>
    <mergeCell ref="G48:H48"/>
    <mergeCell ref="G51:H51"/>
    <mergeCell ref="G49:H49"/>
    <mergeCell ref="G50:H50"/>
    <mergeCell ref="G56:H56"/>
    <mergeCell ref="G62:H62"/>
    <mergeCell ref="G63:H63"/>
    <mergeCell ref="G57:H57"/>
    <mergeCell ref="G59:H59"/>
    <mergeCell ref="G61:H61"/>
    <mergeCell ref="G60:H60"/>
    <mergeCell ref="G58:H58"/>
    <mergeCell ref="G45:H45"/>
    <mergeCell ref="G34:H34"/>
    <mergeCell ref="G37:H37"/>
    <mergeCell ref="G27:H27"/>
    <mergeCell ref="G29:H29"/>
    <mergeCell ref="G30:H30"/>
    <mergeCell ref="G44:H44"/>
    <mergeCell ref="G43:H43"/>
    <mergeCell ref="G41:H41"/>
    <mergeCell ref="G31:H31"/>
    <mergeCell ref="G32:H32"/>
    <mergeCell ref="G42:H42"/>
    <mergeCell ref="G33:H33"/>
    <mergeCell ref="G38:H38"/>
    <mergeCell ref="G39:H39"/>
    <mergeCell ref="G40:H40"/>
    <mergeCell ref="G35:H35"/>
    <mergeCell ref="G36:H36"/>
    <mergeCell ref="A25:B25"/>
    <mergeCell ref="A26:B26"/>
    <mergeCell ref="A1:B1"/>
    <mergeCell ref="C1:H1"/>
    <mergeCell ref="C2:H2"/>
    <mergeCell ref="A12:H12"/>
    <mergeCell ref="A3:B3"/>
    <mergeCell ref="A2:B2"/>
    <mergeCell ref="G4:H6"/>
    <mergeCell ref="G7:H8"/>
    <mergeCell ref="B9:E9"/>
    <mergeCell ref="B10:E10"/>
    <mergeCell ref="A9:A10"/>
    <mergeCell ref="A13:B13"/>
    <mergeCell ref="E13:F13"/>
    <mergeCell ref="A14:B14"/>
    <mergeCell ref="A15:H15"/>
    <mergeCell ref="C13:D13"/>
    <mergeCell ref="C14:D14"/>
    <mergeCell ref="E14:F14"/>
    <mergeCell ref="B23:H23"/>
    <mergeCell ref="B21:H21"/>
    <mergeCell ref="E19:H19"/>
    <mergeCell ref="B19:C19"/>
    <mergeCell ref="G25:H25"/>
    <mergeCell ref="G26:H26"/>
    <mergeCell ref="G28:H28"/>
    <mergeCell ref="D24:F24"/>
    <mergeCell ref="D26:F26"/>
    <mergeCell ref="D25:F25"/>
  </mergeCells>
  <phoneticPr fontId="0" type="noConversion"/>
  <hyperlinks>
    <hyperlink ref="D8" location="RalstonCanal!A1" display="Ralston Canal Trail" xr:uid="{00000000-0004-0000-0D00-000000000000}"/>
    <hyperlink ref="D7" location="PlatteRiverN!A1" display="Platte River N Trail" xr:uid="{00000000-0004-0000-0D00-000001000000}"/>
    <hyperlink ref="D6" location="LittleDryCreek!A1" display="Little Dry Creek Trail" xr:uid="{00000000-0004-0000-0D00-000002000000}"/>
    <hyperlink ref="D5" location="GoldenLeyden!A1" display="Golden Leyden Trail" xr:uid="{00000000-0004-0000-0D00-000003000000}"/>
    <hyperlink ref="D4" location="Golden470!A1" display="Golden 470 Trail" xr:uid="{00000000-0004-0000-0D00-000004000000}"/>
    <hyperlink ref="A2:B2" location="Overview!A1" display="Trail Overview" xr:uid="{00000000-0004-0000-0D00-000005000000}"/>
    <hyperlink ref="B65" location="RTD!A34" display="RTD-CY" xr:uid="{00000000-0004-0000-0D00-000006000000}"/>
    <hyperlink ref="C65" location="RTD!A19" display="RTD-B70" xr:uid="{00000000-0004-0000-0D00-000007000000}"/>
    <hyperlink ref="D65" location="RTD!A82" display="RTD-WR" xr:uid="{00000000-0004-0000-0D00-000008000000}"/>
  </hyperlinks>
  <pageMargins left="1" right="0.75" top="0.75" bottom="0.75" header="0.5" footer="0.5"/>
  <pageSetup scale="72" orientation="portrait" r:id="rId1"/>
  <headerFooter alignWithMargins="0">
    <oddHeader>&amp;L&amp;"Arial,Bold"&amp;Uhttp://geobiking.org&amp;C&amp;F</oddHeader>
    <oddFooter>&amp;LAuthor: &amp;"Arial,Bold"Robert Prehn&amp;CData free for personal use and remains property of author.&amp;R&amp;D</oddFooter>
  </headerFooter>
  <webPublishItems count="1">
    <webPublishItem id="26117" divId="DR_North_26117" sourceType="sheet" destinationFile="C:\GPS\Bicycle\CO_DN\CO_DN_CC.htm" title="GeoBiking CO_DN CC Trail Description"/>
  </webPublishItem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5">
    <pageSetUpPr fitToPage="1"/>
  </sheetPr>
  <dimension ref="A1:H74"/>
  <sheetViews>
    <sheetView zoomScaleNormal="100" workbookViewId="0">
      <selection activeCell="G11" sqref="G11"/>
    </sheetView>
  </sheetViews>
  <sheetFormatPr defaultRowHeight="12.75" x14ac:dyDescent="0.2"/>
  <cols>
    <col min="1" max="1" width="9.5703125" bestFit="1" customWidth="1"/>
    <col min="2" max="2" width="11.42578125" bestFit="1" customWidth="1"/>
    <col min="3" max="3" width="13.140625" bestFit="1" customWidth="1"/>
    <col min="4" max="4" width="19.140625" bestFit="1" customWidth="1"/>
    <col min="5" max="5" width="8" bestFit="1" customWidth="1"/>
    <col min="6" max="6" width="19" customWidth="1"/>
    <col min="7" max="7" width="8.140625" bestFit="1" customWidth="1"/>
    <col min="8" max="8" width="25" customWidth="1"/>
  </cols>
  <sheetData>
    <row r="1" spans="1:8" ht="21.75" customHeight="1" x14ac:dyDescent="0.2">
      <c r="A1" s="942" t="s">
        <v>1101</v>
      </c>
      <c r="B1" s="943"/>
      <c r="C1" s="872" t="s">
        <v>2516</v>
      </c>
      <c r="D1" s="873"/>
      <c r="E1" s="873"/>
      <c r="F1" s="873"/>
      <c r="G1" s="873"/>
      <c r="H1" s="873"/>
    </row>
    <row r="2" spans="1:8" ht="18.75" customHeight="1" x14ac:dyDescent="0.2">
      <c r="A2" s="874" t="s">
        <v>2679</v>
      </c>
      <c r="B2" s="874"/>
      <c r="C2" s="872" t="s">
        <v>2028</v>
      </c>
      <c r="D2" s="944"/>
      <c r="E2" s="944"/>
      <c r="F2" s="944"/>
      <c r="G2" s="944"/>
      <c r="H2" s="944"/>
    </row>
    <row r="3" spans="1:8" x14ac:dyDescent="0.2">
      <c r="A3" s="874"/>
      <c r="B3" s="874"/>
      <c r="C3" s="18"/>
      <c r="E3" s="25"/>
      <c r="F3" s="25"/>
      <c r="G3" s="25"/>
      <c r="H3" s="25"/>
    </row>
    <row r="4" spans="1:8" x14ac:dyDescent="0.2">
      <c r="A4" s="186" t="s">
        <v>2545</v>
      </c>
      <c r="B4" s="55" t="s">
        <v>2527</v>
      </c>
      <c r="C4" s="27" t="s">
        <v>220</v>
      </c>
      <c r="D4" s="135" t="s">
        <v>6510</v>
      </c>
      <c r="E4" s="135" t="s">
        <v>4817</v>
      </c>
      <c r="F4" s="27" t="s">
        <v>3975</v>
      </c>
      <c r="G4" s="945"/>
      <c r="H4" s="945"/>
    </row>
    <row r="5" spans="1:8" x14ac:dyDescent="0.2">
      <c r="A5" s="209"/>
      <c r="B5" s="55"/>
      <c r="C5" s="27"/>
      <c r="D5" s="2" t="s">
        <v>2515</v>
      </c>
      <c r="E5" s="25"/>
      <c r="F5" s="34"/>
      <c r="G5" s="945"/>
      <c r="H5" s="945"/>
    </row>
    <row r="6" spans="1:8" x14ac:dyDescent="0.2">
      <c r="A6" s="143"/>
      <c r="B6" s="55"/>
      <c r="C6" s="27"/>
      <c r="D6" s="106" t="s">
        <v>3256</v>
      </c>
      <c r="E6" s="25" t="s">
        <v>4817</v>
      </c>
      <c r="F6" s="34"/>
      <c r="G6" s="945"/>
      <c r="H6" s="945"/>
    </row>
    <row r="7" spans="1:8" x14ac:dyDescent="0.2">
      <c r="A7" s="143"/>
      <c r="B7" s="55"/>
      <c r="C7" s="27"/>
      <c r="D7" s="106" t="s">
        <v>4652</v>
      </c>
      <c r="E7" s="25" t="s">
        <v>4817</v>
      </c>
      <c r="F7" s="34"/>
      <c r="G7" s="945"/>
      <c r="H7" s="945"/>
    </row>
    <row r="8" spans="1:8" x14ac:dyDescent="0.2">
      <c r="A8" s="28" t="s">
        <v>5202</v>
      </c>
      <c r="B8" s="3">
        <f>COUNT(E35:E72)</f>
        <v>38</v>
      </c>
      <c r="C8" s="27"/>
      <c r="D8" s="2" t="s">
        <v>5432</v>
      </c>
      <c r="E8" s="25"/>
      <c r="F8" s="34"/>
      <c r="G8" s="34"/>
      <c r="H8" s="38"/>
    </row>
    <row r="9" spans="1:8" x14ac:dyDescent="0.2">
      <c r="A9" s="143"/>
      <c r="B9" s="55"/>
      <c r="C9" s="27"/>
      <c r="D9" s="2" t="s">
        <v>3671</v>
      </c>
      <c r="E9" s="25"/>
      <c r="F9" s="201"/>
      <c r="G9" s="38"/>
      <c r="H9" s="38"/>
    </row>
    <row r="10" spans="1:8" x14ac:dyDescent="0.2">
      <c r="A10" s="143"/>
      <c r="B10" s="55"/>
      <c r="C10" s="27"/>
      <c r="D10" s="2" t="s">
        <v>3672</v>
      </c>
      <c r="E10" s="25"/>
      <c r="F10" s="205"/>
      <c r="G10" s="38"/>
      <c r="H10" s="38"/>
    </row>
    <row r="11" spans="1:8" x14ac:dyDescent="0.2">
      <c r="C11" s="45"/>
      <c r="D11" s="2" t="s">
        <v>5614</v>
      </c>
      <c r="E11" s="25"/>
      <c r="F11" s="25"/>
      <c r="G11" s="38"/>
      <c r="H11" s="38"/>
    </row>
    <row r="12" spans="1:8" x14ac:dyDescent="0.2">
      <c r="C12" s="45"/>
      <c r="D12" s="106" t="s">
        <v>7486</v>
      </c>
      <c r="E12" s="106" t="s">
        <v>4817</v>
      </c>
      <c r="F12" s="106"/>
      <c r="G12" s="38"/>
      <c r="H12" s="38"/>
    </row>
    <row r="13" spans="1:8" x14ac:dyDescent="0.2">
      <c r="A13" s="186" t="s">
        <v>5794</v>
      </c>
      <c r="B13" s="1089" t="s">
        <v>5816</v>
      </c>
      <c r="C13" s="1009"/>
      <c r="D13" s="1009"/>
      <c r="E13" s="1009"/>
      <c r="F13" s="200" t="s">
        <v>4871</v>
      </c>
      <c r="G13" s="955" t="s">
        <v>8188</v>
      </c>
      <c r="H13" s="876"/>
    </row>
    <row r="14" spans="1:8" x14ac:dyDescent="0.2">
      <c r="A14" s="209"/>
      <c r="B14" s="1089" t="s">
        <v>6212</v>
      </c>
      <c r="C14" s="1009"/>
      <c r="D14" s="1009"/>
      <c r="E14" s="1009"/>
      <c r="F14" s="205">
        <v>44038</v>
      </c>
      <c r="G14" s="876"/>
      <c r="H14" s="876"/>
    </row>
    <row r="15" spans="1:8" x14ac:dyDescent="0.2">
      <c r="A15" s="209"/>
      <c r="B15" s="1089" t="s">
        <v>6976</v>
      </c>
      <c r="C15" s="1089"/>
      <c r="D15" s="1089"/>
      <c r="E15" s="1089"/>
      <c r="F15" s="205"/>
      <c r="G15" s="876"/>
      <c r="H15" s="876"/>
    </row>
    <row r="16" spans="1:8" x14ac:dyDescent="0.2">
      <c r="A16" s="186" t="s">
        <v>2507</v>
      </c>
      <c r="B16" s="874" t="s">
        <v>5820</v>
      </c>
      <c r="C16" s="874"/>
      <c r="D16" s="874"/>
      <c r="E16" s="874"/>
      <c r="F16" s="25"/>
      <c r="G16" s="876"/>
      <c r="H16" s="876"/>
    </row>
    <row r="17" spans="1:8" ht="13.5" thickBot="1" x14ac:dyDescent="0.25">
      <c r="C17" s="9"/>
    </row>
    <row r="18" spans="1:8" x14ac:dyDescent="0.2">
      <c r="A18" s="877" t="s">
        <v>5619</v>
      </c>
      <c r="B18" s="878"/>
      <c r="C18" s="878"/>
      <c r="D18" s="878"/>
      <c r="E18" s="878"/>
      <c r="F18" s="878"/>
      <c r="G18" s="878"/>
      <c r="H18" s="879"/>
    </row>
    <row r="19" spans="1:8" s="24" customFormat="1" ht="13.5" thickBot="1" x14ac:dyDescent="0.25">
      <c r="A19" s="880" t="s">
        <v>3816</v>
      </c>
      <c r="B19" s="881"/>
      <c r="C19" s="882" t="s">
        <v>3817</v>
      </c>
      <c r="D19" s="882"/>
      <c r="E19" s="882" t="s">
        <v>3818</v>
      </c>
      <c r="F19" s="882"/>
      <c r="G19" s="191"/>
      <c r="H19" s="196" t="s">
        <v>530</v>
      </c>
    </row>
    <row r="20" spans="1:8" ht="13.5" thickBot="1" x14ac:dyDescent="0.25">
      <c r="A20" s="940"/>
      <c r="B20" s="940"/>
      <c r="C20" s="883">
        <v>19.8</v>
      </c>
      <c r="D20" s="941"/>
      <c r="E20" s="883">
        <v>15</v>
      </c>
      <c r="F20" s="883"/>
      <c r="G20" s="192"/>
    </row>
    <row r="21" spans="1:8" x14ac:dyDescent="0.2">
      <c r="A21" s="867" t="s">
        <v>3081</v>
      </c>
      <c r="B21" s="868"/>
      <c r="C21" s="868"/>
      <c r="D21" s="868"/>
      <c r="E21" s="868"/>
      <c r="F21" s="868"/>
      <c r="G21" s="868"/>
      <c r="H21" s="869"/>
    </row>
    <row r="22" spans="1:8" ht="13.5" thickBot="1" x14ac:dyDescent="0.25">
      <c r="A22" s="12" t="s">
        <v>3819</v>
      </c>
      <c r="B22" s="13" t="s">
        <v>3820</v>
      </c>
      <c r="C22" s="14" t="s">
        <v>3821</v>
      </c>
      <c r="D22" s="13" t="s">
        <v>3822</v>
      </c>
      <c r="E22" s="13" t="s">
        <v>3823</v>
      </c>
      <c r="F22" s="13" t="s">
        <v>3363</v>
      </c>
      <c r="G22" s="13" t="s">
        <v>1388</v>
      </c>
      <c r="H22" s="195" t="s">
        <v>3824</v>
      </c>
    </row>
    <row r="23" spans="1:8" s="8" customFormat="1" x14ac:dyDescent="0.2">
      <c r="A23" s="21">
        <f>E35</f>
        <v>4982</v>
      </c>
      <c r="B23" s="21">
        <f>E72</f>
        <v>5713</v>
      </c>
      <c r="C23" s="22">
        <v>4982</v>
      </c>
      <c r="D23" s="22">
        <v>5763</v>
      </c>
      <c r="E23" s="22">
        <f>B23 - A23</f>
        <v>731</v>
      </c>
      <c r="F23" s="22">
        <v>1355</v>
      </c>
      <c r="G23" s="22"/>
      <c r="H23" s="3">
        <v>1</v>
      </c>
    </row>
    <row r="24" spans="1:8" s="8" customFormat="1" x14ac:dyDescent="0.2">
      <c r="A24" s="19"/>
      <c r="B24" s="19"/>
      <c r="C24" s="16"/>
      <c r="D24" s="17"/>
      <c r="E24" s="17"/>
      <c r="F24" s="17"/>
      <c r="G24" s="17"/>
      <c r="H24" s="17"/>
    </row>
    <row r="25" spans="1:8" s="8" customFormat="1" x14ac:dyDescent="0.2">
      <c r="A25" s="148" t="s">
        <v>3079</v>
      </c>
      <c r="B25" s="931" t="s">
        <v>3082</v>
      </c>
      <c r="C25" s="931"/>
      <c r="D25" s="175" t="s">
        <v>3080</v>
      </c>
      <c r="E25" s="930" t="s">
        <v>3976</v>
      </c>
      <c r="F25" s="930"/>
      <c r="G25" s="930"/>
      <c r="H25" s="930"/>
    </row>
    <row r="26" spans="1:8" s="8" customFormat="1" x14ac:dyDescent="0.2">
      <c r="A26" s="19"/>
      <c r="B26" s="19"/>
      <c r="C26" s="16"/>
      <c r="D26" s="175" t="s">
        <v>1165</v>
      </c>
      <c r="E26" s="244" t="s">
        <v>1174</v>
      </c>
      <c r="F26" s="17"/>
      <c r="G26" s="17"/>
      <c r="H26" s="17"/>
    </row>
    <row r="27" spans="1:8" s="8" customFormat="1" ht="12.75" customHeight="1" x14ac:dyDescent="0.2">
      <c r="A27" s="148" t="s">
        <v>3083</v>
      </c>
      <c r="B27" s="931" t="s">
        <v>1173</v>
      </c>
      <c r="C27" s="931"/>
      <c r="D27" s="931"/>
      <c r="E27" s="931"/>
      <c r="F27" s="931"/>
      <c r="G27" s="931"/>
      <c r="H27" s="931"/>
    </row>
    <row r="28" spans="1:8" s="8" customFormat="1" x14ac:dyDescent="0.2">
      <c r="A28" s="19"/>
      <c r="B28" s="19"/>
      <c r="C28" s="16"/>
      <c r="D28" s="17"/>
      <c r="E28" s="17"/>
      <c r="F28" s="17"/>
      <c r="G28" s="17"/>
      <c r="H28" s="17"/>
    </row>
    <row r="29" spans="1:8" s="8" customFormat="1" ht="12.75" customHeight="1" x14ac:dyDescent="0.2">
      <c r="A29" s="148" t="s">
        <v>3085</v>
      </c>
      <c r="B29" s="1090" t="s">
        <v>6213</v>
      </c>
      <c r="C29" s="1090"/>
      <c r="D29" s="1090"/>
      <c r="E29" s="1090"/>
      <c r="F29" s="1090"/>
      <c r="G29" s="1090"/>
      <c r="H29" s="1090"/>
    </row>
    <row r="30" spans="1:8" s="8" customFormat="1" ht="12.75" customHeight="1" x14ac:dyDescent="0.2">
      <c r="A30" s="148"/>
      <c r="B30" s="931" t="s">
        <v>6214</v>
      </c>
      <c r="C30" s="931"/>
      <c r="D30" s="931"/>
      <c r="E30" s="931"/>
      <c r="F30" s="931"/>
      <c r="G30" s="931"/>
      <c r="H30" s="931"/>
    </row>
    <row r="31" spans="1:8" ht="13.5" thickBot="1" x14ac:dyDescent="0.25">
      <c r="C31" s="1"/>
    </row>
    <row r="32" spans="1:8" ht="13.5" thickBot="1" x14ac:dyDescent="0.25">
      <c r="A32" s="935" t="s">
        <v>2683</v>
      </c>
      <c r="B32" s="936"/>
      <c r="C32" s="164" t="s">
        <v>5913</v>
      </c>
      <c r="D32" s="934" t="s">
        <v>5907</v>
      </c>
      <c r="E32" s="934"/>
      <c r="F32" s="934"/>
      <c r="G32" s="938" t="s">
        <v>5906</v>
      </c>
      <c r="H32" s="939"/>
    </row>
    <row r="33" spans="1:8" ht="13.5" thickBot="1" x14ac:dyDescent="0.25">
      <c r="A33" s="1098" t="s">
        <v>5333</v>
      </c>
      <c r="B33" s="1098"/>
      <c r="C33" s="166" t="s">
        <v>5332</v>
      </c>
      <c r="D33" s="932" t="s">
        <v>2678</v>
      </c>
      <c r="E33" s="933"/>
      <c r="F33" s="933"/>
      <c r="G33" s="902" t="s">
        <v>5331</v>
      </c>
      <c r="H33" s="902"/>
    </row>
    <row r="34" spans="1:8" s="3" customFormat="1" ht="13.5" thickBot="1" x14ac:dyDescent="0.25">
      <c r="A34" s="4" t="s">
        <v>3488</v>
      </c>
      <c r="B34" s="4" t="s">
        <v>3320</v>
      </c>
      <c r="C34" s="5" t="s">
        <v>3319</v>
      </c>
      <c r="D34" s="4" t="s">
        <v>3992</v>
      </c>
      <c r="E34" s="4" t="s">
        <v>3486</v>
      </c>
      <c r="F34" s="4" t="s">
        <v>3318</v>
      </c>
      <c r="G34" s="903" t="s">
        <v>3950</v>
      </c>
      <c r="H34" s="904"/>
    </row>
    <row r="35" spans="1:8" x14ac:dyDescent="0.2">
      <c r="A35" s="465" t="s">
        <v>6132</v>
      </c>
      <c r="B35" s="466" t="s">
        <v>6128</v>
      </c>
      <c r="C35" s="467" t="s">
        <v>6129</v>
      </c>
      <c r="D35" s="466" t="s">
        <v>6130</v>
      </c>
      <c r="E35" s="468">
        <v>4982</v>
      </c>
      <c r="F35" s="466" t="s">
        <v>1099</v>
      </c>
      <c r="G35" s="1091" t="s">
        <v>6131</v>
      </c>
      <c r="H35" s="1092"/>
    </row>
    <row r="36" spans="1:8" x14ac:dyDescent="0.2">
      <c r="A36" s="465" t="s">
        <v>6133</v>
      </c>
      <c r="B36" s="466" t="s">
        <v>6134</v>
      </c>
      <c r="C36" s="467" t="s">
        <v>6135</v>
      </c>
      <c r="D36" s="466" t="s">
        <v>6136</v>
      </c>
      <c r="E36" s="468">
        <v>4986</v>
      </c>
      <c r="F36" s="466" t="s">
        <v>116</v>
      </c>
      <c r="G36" s="1091" t="s">
        <v>6137</v>
      </c>
      <c r="H36" s="1092"/>
    </row>
    <row r="37" spans="1:8" x14ac:dyDescent="0.2">
      <c r="A37" s="465" t="s">
        <v>8147</v>
      </c>
      <c r="B37" s="466" t="s">
        <v>6142</v>
      </c>
      <c r="C37" s="467" t="s">
        <v>6143</v>
      </c>
      <c r="D37" s="466" t="s">
        <v>6154</v>
      </c>
      <c r="E37" s="468">
        <v>5006</v>
      </c>
      <c r="F37" s="466" t="s">
        <v>3744</v>
      </c>
      <c r="G37" s="1091" t="s">
        <v>6150</v>
      </c>
      <c r="H37" s="1092"/>
    </row>
    <row r="38" spans="1:8" x14ac:dyDescent="0.2">
      <c r="A38" s="465" t="s">
        <v>6140</v>
      </c>
      <c r="B38" s="466" t="s">
        <v>6138</v>
      </c>
      <c r="C38" s="467" t="s">
        <v>6139</v>
      </c>
      <c r="D38" s="466" t="s">
        <v>6141</v>
      </c>
      <c r="E38" s="468">
        <v>5007</v>
      </c>
      <c r="F38" s="466" t="s">
        <v>3744</v>
      </c>
      <c r="G38" s="1091" t="s">
        <v>6146</v>
      </c>
      <c r="H38" s="1092"/>
    </row>
    <row r="39" spans="1:8" x14ac:dyDescent="0.2">
      <c r="A39" s="465" t="s">
        <v>6147</v>
      </c>
      <c r="B39" s="466" t="s">
        <v>6144</v>
      </c>
      <c r="C39" s="467" t="s">
        <v>6145</v>
      </c>
      <c r="D39" s="466" t="s">
        <v>6155</v>
      </c>
      <c r="E39" s="468">
        <v>5008</v>
      </c>
      <c r="F39" s="466" t="s">
        <v>3744</v>
      </c>
      <c r="G39" s="1091" t="s">
        <v>6151</v>
      </c>
      <c r="H39" s="1092"/>
    </row>
    <row r="40" spans="1:8" x14ac:dyDescent="0.2">
      <c r="A40" s="465" t="s">
        <v>6148</v>
      </c>
      <c r="B40" s="466" t="s">
        <v>6157</v>
      </c>
      <c r="C40" s="467" t="s">
        <v>6158</v>
      </c>
      <c r="D40" s="466" t="s">
        <v>6149</v>
      </c>
      <c r="E40" s="468">
        <v>5045</v>
      </c>
      <c r="F40" s="466" t="s">
        <v>3744</v>
      </c>
      <c r="G40" s="1091" t="s">
        <v>6160</v>
      </c>
      <c r="H40" s="1092"/>
    </row>
    <row r="41" spans="1:8" x14ac:dyDescent="0.2">
      <c r="A41" s="465" t="s">
        <v>6156</v>
      </c>
      <c r="B41" s="466" t="s">
        <v>6161</v>
      </c>
      <c r="C41" s="467" t="s">
        <v>6162</v>
      </c>
      <c r="D41" s="466" t="s">
        <v>6159</v>
      </c>
      <c r="E41" s="468">
        <v>5069</v>
      </c>
      <c r="F41" s="466" t="s">
        <v>3744</v>
      </c>
      <c r="G41" s="1091" t="s">
        <v>6163</v>
      </c>
      <c r="H41" s="1092"/>
    </row>
    <row r="42" spans="1:8" x14ac:dyDescent="0.2">
      <c r="A42" s="465" t="s">
        <v>6164</v>
      </c>
      <c r="B42" s="466" t="s">
        <v>6165</v>
      </c>
      <c r="C42" s="467" t="s">
        <v>6166</v>
      </c>
      <c r="D42" s="466" t="s">
        <v>6167</v>
      </c>
      <c r="E42" s="468">
        <v>5056</v>
      </c>
      <c r="F42" s="466" t="s">
        <v>3744</v>
      </c>
      <c r="G42" s="1091" t="s">
        <v>6168</v>
      </c>
      <c r="H42" s="1092"/>
    </row>
    <row r="43" spans="1:8" x14ac:dyDescent="0.2">
      <c r="A43" s="465" t="s">
        <v>6169</v>
      </c>
      <c r="B43" s="466" t="s">
        <v>6170</v>
      </c>
      <c r="C43" s="467" t="s">
        <v>6171</v>
      </c>
      <c r="D43" s="466" t="s">
        <v>6172</v>
      </c>
      <c r="E43" s="468">
        <v>5079</v>
      </c>
      <c r="F43" s="466" t="s">
        <v>3744</v>
      </c>
      <c r="G43" s="1091" t="s">
        <v>6173</v>
      </c>
      <c r="H43" s="1092"/>
    </row>
    <row r="44" spans="1:8" s="831" customFormat="1" x14ac:dyDescent="0.2">
      <c r="A44" s="465" t="s">
        <v>6153</v>
      </c>
      <c r="B44" s="832" t="s">
        <v>8148</v>
      </c>
      <c r="C44" s="467" t="s">
        <v>8063</v>
      </c>
      <c r="D44" s="832" t="s">
        <v>6155</v>
      </c>
      <c r="E44" s="468">
        <v>5058</v>
      </c>
      <c r="F44" s="832" t="s">
        <v>3744</v>
      </c>
      <c r="G44" s="1091" t="s">
        <v>8149</v>
      </c>
      <c r="H44" s="1092"/>
    </row>
    <row r="45" spans="1:8" x14ac:dyDescent="0.2">
      <c r="A45" s="465" t="s">
        <v>6152</v>
      </c>
      <c r="B45" s="466" t="s">
        <v>6174</v>
      </c>
      <c r="C45" s="467" t="s">
        <v>6175</v>
      </c>
      <c r="D45" s="466" t="s">
        <v>6154</v>
      </c>
      <c r="E45" s="468">
        <v>5060</v>
      </c>
      <c r="F45" s="466" t="s">
        <v>3744</v>
      </c>
      <c r="G45" s="1091" t="s">
        <v>6176</v>
      </c>
      <c r="H45" s="1092"/>
    </row>
    <row r="46" spans="1:8" x14ac:dyDescent="0.2">
      <c r="A46" s="465" t="s">
        <v>6210</v>
      </c>
      <c r="B46" s="466" t="s">
        <v>6180</v>
      </c>
      <c r="C46" s="467" t="s">
        <v>6181</v>
      </c>
      <c r="D46" s="466" t="s">
        <v>6182</v>
      </c>
      <c r="E46" s="468">
        <v>5111</v>
      </c>
      <c r="F46" s="466" t="s">
        <v>6178</v>
      </c>
      <c r="G46" s="1091" t="s">
        <v>6179</v>
      </c>
      <c r="H46" s="1092"/>
    </row>
    <row r="47" spans="1:8" x14ac:dyDescent="0.2">
      <c r="A47" s="465" t="s">
        <v>6183</v>
      </c>
      <c r="B47" s="466" t="s">
        <v>6184</v>
      </c>
      <c r="C47" s="467" t="s">
        <v>6185</v>
      </c>
      <c r="D47" s="466" t="s">
        <v>6186</v>
      </c>
      <c r="E47" s="468">
        <v>5149</v>
      </c>
      <c r="F47" s="466" t="s">
        <v>3744</v>
      </c>
      <c r="G47" s="1091" t="s">
        <v>6187</v>
      </c>
      <c r="H47" s="1092"/>
    </row>
    <row r="48" spans="1:8" x14ac:dyDescent="0.2">
      <c r="A48" s="469" t="s">
        <v>6188</v>
      </c>
      <c r="B48" s="470" t="s">
        <v>6189</v>
      </c>
      <c r="C48" s="471" t="s">
        <v>6190</v>
      </c>
      <c r="D48" s="470" t="s">
        <v>6191</v>
      </c>
      <c r="E48" s="472">
        <v>5161</v>
      </c>
      <c r="F48" s="470" t="s">
        <v>3744</v>
      </c>
      <c r="G48" s="1096" t="s">
        <v>6193</v>
      </c>
      <c r="H48" s="1097"/>
    </row>
    <row r="49" spans="1:8" x14ac:dyDescent="0.2">
      <c r="A49" s="465" t="s">
        <v>6192</v>
      </c>
      <c r="B49" s="473" t="s">
        <v>6194</v>
      </c>
      <c r="C49" s="474" t="s">
        <v>6195</v>
      </c>
      <c r="D49" s="473" t="s">
        <v>6196</v>
      </c>
      <c r="E49" s="468">
        <v>5128</v>
      </c>
      <c r="F49" s="473" t="s">
        <v>3744</v>
      </c>
      <c r="G49" s="1093" t="s">
        <v>6197</v>
      </c>
      <c r="H49" s="1092"/>
    </row>
    <row r="50" spans="1:8" x14ac:dyDescent="0.2">
      <c r="A50" s="469" t="s">
        <v>6205</v>
      </c>
      <c r="B50" s="470" t="s">
        <v>6206</v>
      </c>
      <c r="C50" s="471" t="s">
        <v>6207</v>
      </c>
      <c r="D50" s="470" t="s">
        <v>6208</v>
      </c>
      <c r="E50" s="472">
        <v>5112</v>
      </c>
      <c r="F50" s="470" t="s">
        <v>1040</v>
      </c>
      <c r="G50" s="1096" t="s">
        <v>6209</v>
      </c>
      <c r="H50" s="1097"/>
    </row>
    <row r="51" spans="1:8" ht="25.5" customHeight="1" x14ac:dyDescent="0.2">
      <c r="A51" s="469" t="s">
        <v>6198</v>
      </c>
      <c r="B51" s="470" t="s">
        <v>6199</v>
      </c>
      <c r="C51" s="471" t="s">
        <v>6200</v>
      </c>
      <c r="D51" s="470" t="s">
        <v>6201</v>
      </c>
      <c r="E51" s="472">
        <v>5144</v>
      </c>
      <c r="F51" s="470" t="s">
        <v>3936</v>
      </c>
      <c r="G51" s="1096" t="s">
        <v>6211</v>
      </c>
      <c r="H51" s="1097"/>
    </row>
    <row r="52" spans="1:8" x14ac:dyDescent="0.2">
      <c r="A52" s="111" t="s">
        <v>6202</v>
      </c>
      <c r="B52" s="112" t="s">
        <v>685</v>
      </c>
      <c r="C52" s="113" t="s">
        <v>3128</v>
      </c>
      <c r="D52" s="475" t="s">
        <v>4048</v>
      </c>
      <c r="E52" s="114">
        <v>5149</v>
      </c>
      <c r="F52" s="112" t="s">
        <v>3744</v>
      </c>
      <c r="G52" s="1094" t="s">
        <v>6203</v>
      </c>
      <c r="H52" s="925"/>
    </row>
    <row r="53" spans="1:8" x14ac:dyDescent="0.2">
      <c r="A53" s="111" t="s">
        <v>5524</v>
      </c>
      <c r="B53" s="112" t="s">
        <v>684</v>
      </c>
      <c r="C53" s="113" t="s">
        <v>3127</v>
      </c>
      <c r="D53" s="112" t="s">
        <v>761</v>
      </c>
      <c r="E53" s="114">
        <v>5179</v>
      </c>
      <c r="F53" s="112" t="s">
        <v>3744</v>
      </c>
      <c r="G53" s="1094" t="s">
        <v>6204</v>
      </c>
      <c r="H53" s="925"/>
    </row>
    <row r="54" spans="1:8" x14ac:dyDescent="0.2">
      <c r="A54" s="111" t="s">
        <v>5525</v>
      </c>
      <c r="B54" s="475" t="s">
        <v>683</v>
      </c>
      <c r="C54" s="566" t="s">
        <v>3126</v>
      </c>
      <c r="D54" s="475" t="s">
        <v>762</v>
      </c>
      <c r="E54" s="590">
        <v>5206</v>
      </c>
      <c r="F54" s="475" t="s">
        <v>3487</v>
      </c>
      <c r="G54" s="1094" t="s">
        <v>6970</v>
      </c>
      <c r="H54" s="1099"/>
    </row>
    <row r="55" spans="1:8" ht="24.75" customHeight="1" x14ac:dyDescent="0.2">
      <c r="A55" s="111" t="s">
        <v>5526</v>
      </c>
      <c r="B55" s="112" t="s">
        <v>3124</v>
      </c>
      <c r="C55" s="113" t="s">
        <v>3125</v>
      </c>
      <c r="D55" s="112" t="s">
        <v>3518</v>
      </c>
      <c r="E55" s="114">
        <v>5212</v>
      </c>
      <c r="F55" s="112" t="s">
        <v>3744</v>
      </c>
      <c r="G55" s="923" t="s">
        <v>3257</v>
      </c>
      <c r="H55" s="924"/>
    </row>
    <row r="56" spans="1:8" ht="26.25" customHeight="1" x14ac:dyDescent="0.2">
      <c r="A56" s="111" t="s">
        <v>5527</v>
      </c>
      <c r="B56" s="112" t="s">
        <v>682</v>
      </c>
      <c r="C56" s="113" t="s">
        <v>3129</v>
      </c>
      <c r="D56" s="112" t="s">
        <v>763</v>
      </c>
      <c r="E56" s="114">
        <v>5260</v>
      </c>
      <c r="F56" s="475" t="s">
        <v>116</v>
      </c>
      <c r="G56" s="923" t="s">
        <v>1549</v>
      </c>
      <c r="H56" s="924"/>
    </row>
    <row r="57" spans="1:8" x14ac:dyDescent="0.2">
      <c r="A57" s="111" t="s">
        <v>1953</v>
      </c>
      <c r="B57" s="112" t="s">
        <v>681</v>
      </c>
      <c r="C57" s="113" t="s">
        <v>3130</v>
      </c>
      <c r="D57" s="112" t="s">
        <v>447</v>
      </c>
      <c r="E57" s="114">
        <v>5282</v>
      </c>
      <c r="F57" s="112" t="s">
        <v>3744</v>
      </c>
      <c r="G57" s="926" t="s">
        <v>4683</v>
      </c>
      <c r="H57" s="925"/>
    </row>
    <row r="58" spans="1:8" x14ac:dyDescent="0.2">
      <c r="A58" s="111" t="s">
        <v>872</v>
      </c>
      <c r="B58" s="112" t="s">
        <v>680</v>
      </c>
      <c r="C58" s="113" t="s">
        <v>3131</v>
      </c>
      <c r="D58" s="112" t="s">
        <v>764</v>
      </c>
      <c r="E58" s="114">
        <v>5374</v>
      </c>
      <c r="F58" s="112" t="s">
        <v>3487</v>
      </c>
      <c r="G58" s="926" t="s">
        <v>274</v>
      </c>
      <c r="H58" s="925"/>
    </row>
    <row r="59" spans="1:8" x14ac:dyDescent="0.2">
      <c r="A59" s="111" t="s">
        <v>6183</v>
      </c>
      <c r="B59" s="112" t="s">
        <v>6974</v>
      </c>
      <c r="C59" s="113" t="s">
        <v>3566</v>
      </c>
      <c r="D59" s="112" t="s">
        <v>6909</v>
      </c>
      <c r="E59" s="114">
        <v>5303</v>
      </c>
      <c r="F59" s="112" t="s">
        <v>3744</v>
      </c>
      <c r="G59" s="1095" t="s">
        <v>6975</v>
      </c>
      <c r="H59" s="920"/>
    </row>
    <row r="60" spans="1:8" s="29" customFormat="1" ht="26.25" customHeight="1" x14ac:dyDescent="0.2">
      <c r="A60" s="89" t="s">
        <v>4653</v>
      </c>
      <c r="B60" s="102" t="s">
        <v>6971</v>
      </c>
      <c r="C60" s="102" t="s">
        <v>6972</v>
      </c>
      <c r="D60" s="90" t="s">
        <v>6973</v>
      </c>
      <c r="E60" s="92">
        <v>5314</v>
      </c>
      <c r="F60" s="90" t="s">
        <v>3744</v>
      </c>
      <c r="G60" s="929" t="s">
        <v>1502</v>
      </c>
      <c r="H60" s="910"/>
    </row>
    <row r="61" spans="1:8" x14ac:dyDescent="0.2">
      <c r="A61" s="111" t="s">
        <v>1954</v>
      </c>
      <c r="B61" s="112" t="s">
        <v>679</v>
      </c>
      <c r="C61" s="113" t="s">
        <v>3132</v>
      </c>
      <c r="D61" s="112" t="s">
        <v>3411</v>
      </c>
      <c r="E61" s="114">
        <v>5380</v>
      </c>
      <c r="F61" s="112" t="s">
        <v>3744</v>
      </c>
      <c r="G61" s="923" t="s">
        <v>3201</v>
      </c>
      <c r="H61" s="924"/>
    </row>
    <row r="62" spans="1:8" x14ac:dyDescent="0.2">
      <c r="A62" s="111" t="s">
        <v>873</v>
      </c>
      <c r="B62" s="112" t="s">
        <v>2383</v>
      </c>
      <c r="C62" s="113" t="s">
        <v>3133</v>
      </c>
      <c r="D62" s="112" t="s">
        <v>799</v>
      </c>
      <c r="E62" s="114">
        <v>5404</v>
      </c>
      <c r="F62" s="112" t="s">
        <v>3744</v>
      </c>
      <c r="G62" s="926" t="s">
        <v>3666</v>
      </c>
      <c r="H62" s="925"/>
    </row>
    <row r="63" spans="1:8" x14ac:dyDescent="0.2">
      <c r="A63" s="111" t="s">
        <v>5118</v>
      </c>
      <c r="B63" s="112" t="s">
        <v>2382</v>
      </c>
      <c r="C63" s="113" t="s">
        <v>3134</v>
      </c>
      <c r="D63" s="112" t="s">
        <v>800</v>
      </c>
      <c r="E63" s="114">
        <v>5420</v>
      </c>
      <c r="F63" s="475" t="s">
        <v>116</v>
      </c>
      <c r="G63" s="926" t="s">
        <v>275</v>
      </c>
      <c r="H63" s="925"/>
    </row>
    <row r="64" spans="1:8" x14ac:dyDescent="0.2">
      <c r="A64" s="111" t="s">
        <v>266</v>
      </c>
      <c r="B64" s="112" t="s">
        <v>6406</v>
      </c>
      <c r="C64" s="113" t="s">
        <v>7496</v>
      </c>
      <c r="D64" s="112" t="s">
        <v>267</v>
      </c>
      <c r="E64" s="114">
        <v>5429</v>
      </c>
      <c r="F64" s="112" t="s">
        <v>3744</v>
      </c>
      <c r="G64" s="926" t="s">
        <v>268</v>
      </c>
      <c r="H64" s="925"/>
    </row>
    <row r="65" spans="1:8" ht="12.75" customHeight="1" x14ac:dyDescent="0.2">
      <c r="A65" s="600" t="s">
        <v>7488</v>
      </c>
      <c r="B65" s="601" t="s">
        <v>7495</v>
      </c>
      <c r="C65" s="601" t="s">
        <v>3249</v>
      </c>
      <c r="D65" s="602" t="s">
        <v>7490</v>
      </c>
      <c r="E65" s="603">
        <v>5457</v>
      </c>
      <c r="F65" s="602" t="s">
        <v>3744</v>
      </c>
      <c r="G65" s="886" t="s">
        <v>7491</v>
      </c>
      <c r="H65" s="887"/>
    </row>
    <row r="66" spans="1:8" ht="12.75" customHeight="1" x14ac:dyDescent="0.2">
      <c r="A66" s="600" t="s">
        <v>7487</v>
      </c>
      <c r="B66" s="601" t="s">
        <v>7493</v>
      </c>
      <c r="C66" s="601" t="s">
        <v>7494</v>
      </c>
      <c r="D66" s="602" t="s">
        <v>7489</v>
      </c>
      <c r="E66" s="603">
        <v>5483</v>
      </c>
      <c r="F66" s="602" t="s">
        <v>3744</v>
      </c>
      <c r="G66" s="886" t="s">
        <v>7492</v>
      </c>
      <c r="H66" s="887"/>
    </row>
    <row r="67" spans="1:8" x14ac:dyDescent="0.2">
      <c r="A67" s="111" t="s">
        <v>5119</v>
      </c>
      <c r="B67" s="112" t="s">
        <v>2381</v>
      </c>
      <c r="C67" s="113" t="s">
        <v>3135</v>
      </c>
      <c r="D67" s="112" t="s">
        <v>3409</v>
      </c>
      <c r="E67" s="114">
        <v>5526</v>
      </c>
      <c r="F67" s="112" t="s">
        <v>2954</v>
      </c>
      <c r="G67" s="926" t="s">
        <v>3203</v>
      </c>
      <c r="H67" s="925"/>
    </row>
    <row r="68" spans="1:8" ht="25.5" customHeight="1" x14ac:dyDescent="0.2">
      <c r="A68" s="111" t="s">
        <v>5120</v>
      </c>
      <c r="B68" s="112" t="s">
        <v>1063</v>
      </c>
      <c r="C68" s="113" t="s">
        <v>3136</v>
      </c>
      <c r="D68" s="112" t="s">
        <v>4414</v>
      </c>
      <c r="E68" s="114">
        <v>5486</v>
      </c>
      <c r="F68" s="112" t="s">
        <v>3949</v>
      </c>
      <c r="G68" s="923" t="s">
        <v>3204</v>
      </c>
      <c r="H68" s="924"/>
    </row>
    <row r="69" spans="1:8" x14ac:dyDescent="0.2">
      <c r="A69" s="111" t="s">
        <v>5121</v>
      </c>
      <c r="B69" s="112" t="s">
        <v>1062</v>
      </c>
      <c r="C69" s="113" t="s">
        <v>686</v>
      </c>
      <c r="D69" s="112" t="s">
        <v>12</v>
      </c>
      <c r="E69" s="114">
        <v>5512</v>
      </c>
      <c r="F69" s="112" t="s">
        <v>3744</v>
      </c>
      <c r="G69" s="926" t="s">
        <v>3205</v>
      </c>
      <c r="H69" s="925"/>
    </row>
    <row r="70" spans="1:8" x14ac:dyDescent="0.2">
      <c r="A70" s="111" t="s">
        <v>5122</v>
      </c>
      <c r="B70" s="112" t="s">
        <v>1061</v>
      </c>
      <c r="C70" s="113" t="s">
        <v>687</v>
      </c>
      <c r="D70" s="112" t="s">
        <v>4525</v>
      </c>
      <c r="E70" s="114">
        <v>5569</v>
      </c>
      <c r="F70" s="112" t="s">
        <v>3744</v>
      </c>
      <c r="G70" s="926" t="s">
        <v>3206</v>
      </c>
      <c r="H70" s="925"/>
    </row>
    <row r="71" spans="1:8" x14ac:dyDescent="0.2">
      <c r="A71" s="111" t="s">
        <v>5123</v>
      </c>
      <c r="B71" s="112" t="s">
        <v>1060</v>
      </c>
      <c r="C71" s="113" t="s">
        <v>688</v>
      </c>
      <c r="D71" s="112" t="s">
        <v>13</v>
      </c>
      <c r="E71" s="114">
        <v>5740</v>
      </c>
      <c r="F71" s="112" t="s">
        <v>3744</v>
      </c>
      <c r="G71" s="926" t="s">
        <v>603</v>
      </c>
      <c r="H71" s="925"/>
    </row>
    <row r="72" spans="1:8" ht="13.5" thickBot="1" x14ac:dyDescent="0.25">
      <c r="A72" s="115" t="s">
        <v>5124</v>
      </c>
      <c r="B72" s="116" t="s">
        <v>1059</v>
      </c>
      <c r="C72" s="117" t="s">
        <v>689</v>
      </c>
      <c r="D72" s="116" t="s">
        <v>4526</v>
      </c>
      <c r="E72" s="118">
        <v>5713</v>
      </c>
      <c r="F72" s="116" t="s">
        <v>3744</v>
      </c>
      <c r="G72" s="921" t="s">
        <v>2514</v>
      </c>
      <c r="H72" s="922"/>
    </row>
    <row r="74" spans="1:8" s="8" customFormat="1" x14ac:dyDescent="0.2">
      <c r="A74" s="28" t="s">
        <v>295</v>
      </c>
      <c r="B74" s="225" t="s">
        <v>551</v>
      </c>
      <c r="C74" s="221" t="s">
        <v>5980</v>
      </c>
    </row>
  </sheetData>
  <mergeCells count="69">
    <mergeCell ref="A33:B33"/>
    <mergeCell ref="D33:F33"/>
    <mergeCell ref="G54:H54"/>
    <mergeCell ref="G55:H55"/>
    <mergeCell ref="G41:H41"/>
    <mergeCell ref="G51:H51"/>
    <mergeCell ref="G45:H45"/>
    <mergeCell ref="G38:H38"/>
    <mergeCell ref="G33:H33"/>
    <mergeCell ref="G39:H39"/>
    <mergeCell ref="G34:H34"/>
    <mergeCell ref="G52:H52"/>
    <mergeCell ref="G50:H50"/>
    <mergeCell ref="G47:H47"/>
    <mergeCell ref="G44:H44"/>
    <mergeCell ref="G65:H65"/>
    <mergeCell ref="G35:H35"/>
    <mergeCell ref="G36:H36"/>
    <mergeCell ref="G57:H57"/>
    <mergeCell ref="G56:H56"/>
    <mergeCell ref="G66:H66"/>
    <mergeCell ref="G37:H37"/>
    <mergeCell ref="G64:H64"/>
    <mergeCell ref="G61:H61"/>
    <mergeCell ref="G62:H62"/>
    <mergeCell ref="G60:H60"/>
    <mergeCell ref="G49:H49"/>
    <mergeCell ref="G42:H42"/>
    <mergeCell ref="G43:H43"/>
    <mergeCell ref="G63:H63"/>
    <mergeCell ref="G40:H40"/>
    <mergeCell ref="G53:H53"/>
    <mergeCell ref="G58:H58"/>
    <mergeCell ref="G59:H59"/>
    <mergeCell ref="G46:H46"/>
    <mergeCell ref="G48:H48"/>
    <mergeCell ref="G72:H72"/>
    <mergeCell ref="G67:H67"/>
    <mergeCell ref="G68:H68"/>
    <mergeCell ref="G69:H69"/>
    <mergeCell ref="G70:H70"/>
    <mergeCell ref="G71:H71"/>
    <mergeCell ref="E20:F20"/>
    <mergeCell ref="A19:B19"/>
    <mergeCell ref="D32:F32"/>
    <mergeCell ref="A32:B32"/>
    <mergeCell ref="B29:H29"/>
    <mergeCell ref="B30:H30"/>
    <mergeCell ref="A21:H21"/>
    <mergeCell ref="E25:H25"/>
    <mergeCell ref="A20:B20"/>
    <mergeCell ref="C20:D20"/>
    <mergeCell ref="B27:H27"/>
    <mergeCell ref="G32:H32"/>
    <mergeCell ref="B25:C25"/>
    <mergeCell ref="A1:B1"/>
    <mergeCell ref="C1:H1"/>
    <mergeCell ref="C2:H2"/>
    <mergeCell ref="A2:B2"/>
    <mergeCell ref="C19:D19"/>
    <mergeCell ref="E19:F19"/>
    <mergeCell ref="A18:H18"/>
    <mergeCell ref="A3:B3"/>
    <mergeCell ref="B13:E13"/>
    <mergeCell ref="B16:E16"/>
    <mergeCell ref="B15:E15"/>
    <mergeCell ref="B14:E14"/>
    <mergeCell ref="G13:H16"/>
    <mergeCell ref="G4:H7"/>
  </mergeCells>
  <phoneticPr fontId="0" type="noConversion"/>
  <hyperlinks>
    <hyperlink ref="D11" location="RockCreek!A1" display="Rock Creek Trail" xr:uid="{00000000-0004-0000-0E00-000000000000}"/>
    <hyperlink ref="D8" location="GoodhueRR!A1" display="Goodhue RR Trail" xr:uid="{00000000-0004-0000-0E00-000001000000}"/>
    <hyperlink ref="D10" location="PwrlineHarper!A1" display="Powerline Harper Trail" xr:uid="{00000000-0004-0000-0E00-000002000000}"/>
    <hyperlink ref="D9" location="LouisvileEW!A1" display="Louisvile EW Trail" xr:uid="{00000000-0004-0000-0E00-000003000000}"/>
    <hyperlink ref="A2:B2" location="Overview!A1" tooltip="Go to Overview sheet" display="Trail Network Overview" xr:uid="{00000000-0004-0000-0E00-000004000000}"/>
    <hyperlink ref="B74" location="RTD!A52" display="RTD-LF" xr:uid="{00000000-0004-0000-0E00-000005000000}"/>
    <hyperlink ref="C74" location="RTD!A70" display="RTD-SL" xr:uid="{00000000-0004-0000-0E00-000006000000}"/>
    <hyperlink ref="B16:E16" r:id="rId1" display="bouldercounty.org/os/parks/pages/coalcreek.aspx" xr:uid="{00000000-0004-0000-0E00-000007000000}"/>
    <hyperlink ref="D5" location="CoaltonMarshall!A1" display="Coalton Marshall Trail" xr:uid="{00000000-0004-0000-0E00-000008000000}"/>
  </hyperlinks>
  <pageMargins left="1" right="0.75" top="0.75" bottom="0.75" header="0.5" footer="0.5"/>
  <pageSetup scale="68" orientation="portrait" r:id="rId2"/>
  <headerFooter alignWithMargins="0">
    <oddHeader>&amp;L&amp;"Arial,Bold"&amp;Uhttp://geobiking.org&amp;C&amp;F</oddHeader>
    <oddFooter>&amp;LAuthor: &amp;"Arial,Bold"Robert Prehn&amp;CData free for personal use and remains property of author.&amp;R&amp;D</oddFooter>
  </headerFooter>
  <webPublishItems count="1">
    <webPublishItem id="28775" divId="DR_North_28775" sourceType="sheet" destinationFile="C:\GPS\Bicycle\CO_DN\CO_DN_COA.htm" title="GeoBiking CO_DN COA Trail Description"/>
  </webPublishItem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6">
    <pageSetUpPr fitToPage="1"/>
  </sheetPr>
  <dimension ref="A1:J51"/>
  <sheetViews>
    <sheetView zoomScaleNormal="100" workbookViewId="0">
      <selection sqref="A1:B1"/>
    </sheetView>
  </sheetViews>
  <sheetFormatPr defaultRowHeight="12.75" x14ac:dyDescent="0.2"/>
  <cols>
    <col min="1" max="1" width="10.42578125" bestFit="1" customWidth="1"/>
    <col min="2" max="2" width="11.42578125" bestFit="1" customWidth="1"/>
    <col min="3" max="3" width="13.140625" bestFit="1" customWidth="1"/>
    <col min="4" max="4" width="17" bestFit="1" customWidth="1"/>
    <col min="5" max="5" width="9.28515625" customWidth="1"/>
    <col min="6" max="6" width="15.140625" bestFit="1" customWidth="1"/>
    <col min="7" max="7" width="8.140625" bestFit="1" customWidth="1"/>
    <col min="8" max="8" width="28.5703125" customWidth="1"/>
  </cols>
  <sheetData>
    <row r="1" spans="1:8" ht="23.25" customHeight="1" x14ac:dyDescent="0.2">
      <c r="A1" s="942" t="s">
        <v>3948</v>
      </c>
      <c r="B1" s="943"/>
      <c r="C1" s="872" t="s">
        <v>3667</v>
      </c>
      <c r="D1" s="873"/>
      <c r="E1" s="873"/>
      <c r="F1" s="873"/>
      <c r="G1" s="873"/>
      <c r="H1" s="873"/>
    </row>
    <row r="2" spans="1:8" ht="25.5" customHeight="1" x14ac:dyDescent="0.2">
      <c r="A2" s="980" t="s">
        <v>2679</v>
      </c>
      <c r="B2" s="874"/>
      <c r="C2" s="1005" t="s">
        <v>4611</v>
      </c>
      <c r="D2" s="1069"/>
      <c r="E2" s="1069"/>
      <c r="F2" s="1069"/>
      <c r="G2" s="1069"/>
      <c r="H2" s="1069"/>
    </row>
    <row r="3" spans="1:8" x14ac:dyDescent="0.2">
      <c r="A3" s="874"/>
      <c r="B3" s="874"/>
      <c r="C3" s="18"/>
      <c r="E3" s="25"/>
      <c r="F3" s="25"/>
      <c r="G3" s="25"/>
      <c r="H3" s="25"/>
    </row>
    <row r="4" spans="1:8" ht="12.75" customHeight="1" x14ac:dyDescent="0.2">
      <c r="A4" s="186" t="s">
        <v>2545</v>
      </c>
      <c r="B4" s="56" t="s">
        <v>2528</v>
      </c>
      <c r="C4" s="27" t="s">
        <v>220</v>
      </c>
      <c r="D4" s="874" t="s">
        <v>2516</v>
      </c>
      <c r="E4" s="1029"/>
      <c r="F4" s="27" t="s">
        <v>3975</v>
      </c>
      <c r="G4" s="876" t="s">
        <v>2227</v>
      </c>
      <c r="H4" s="876"/>
    </row>
    <row r="5" spans="1:8" ht="26.25" customHeight="1" x14ac:dyDescent="0.2">
      <c r="A5" s="143"/>
      <c r="B5" s="56"/>
      <c r="C5" s="27"/>
      <c r="D5" s="874" t="s">
        <v>5108</v>
      </c>
      <c r="E5" s="874"/>
      <c r="F5" s="34"/>
      <c r="G5" s="876"/>
      <c r="H5" s="876"/>
    </row>
    <row r="6" spans="1:8" x14ac:dyDescent="0.2">
      <c r="A6" s="28" t="s">
        <v>5202</v>
      </c>
      <c r="B6" s="3">
        <f>COUNT(E29:E49)</f>
        <v>19</v>
      </c>
      <c r="C6" s="45"/>
      <c r="D6" s="874" t="s">
        <v>4811</v>
      </c>
      <c r="E6" s="874"/>
      <c r="F6" s="201"/>
      <c r="G6" s="1103"/>
      <c r="H6" s="892"/>
    </row>
    <row r="7" spans="1:8" x14ac:dyDescent="0.2">
      <c r="C7" s="47"/>
      <c r="D7" s="874" t="s">
        <v>5614</v>
      </c>
      <c r="E7" s="1029"/>
      <c r="F7" s="199"/>
      <c r="G7" s="892"/>
      <c r="H7" s="892"/>
    </row>
    <row r="8" spans="1:8" ht="26.25" customHeight="1" x14ac:dyDescent="0.2">
      <c r="A8" s="148" t="s">
        <v>5794</v>
      </c>
      <c r="B8" s="1104" t="s">
        <v>5817</v>
      </c>
      <c r="C8" s="1009"/>
      <c r="D8" s="1009"/>
      <c r="E8" s="1009"/>
      <c r="F8" s="199"/>
      <c r="G8" s="892"/>
      <c r="H8" s="892"/>
    </row>
    <row r="9" spans="1:8" x14ac:dyDescent="0.2">
      <c r="A9" s="19"/>
      <c r="B9" s="33"/>
      <c r="F9" s="200" t="s">
        <v>4871</v>
      </c>
      <c r="G9" s="1103" t="s">
        <v>2240</v>
      </c>
      <c r="H9" s="892"/>
    </row>
    <row r="10" spans="1:8" x14ac:dyDescent="0.2">
      <c r="A10" s="148" t="s">
        <v>2507</v>
      </c>
      <c r="B10" s="1105" t="s">
        <v>5819</v>
      </c>
      <c r="C10" s="1105"/>
      <c r="D10" s="1105"/>
      <c r="E10" s="1105"/>
      <c r="F10" s="205">
        <v>40629</v>
      </c>
      <c r="G10" s="892"/>
      <c r="H10" s="892"/>
    </row>
    <row r="11" spans="1:8" ht="13.5" thickBot="1" x14ac:dyDescent="0.25">
      <c r="C11" s="9"/>
    </row>
    <row r="12" spans="1:8" x14ac:dyDescent="0.2">
      <c r="A12" s="877" t="s">
        <v>5619</v>
      </c>
      <c r="B12" s="878"/>
      <c r="C12" s="878"/>
      <c r="D12" s="878"/>
      <c r="E12" s="878"/>
      <c r="F12" s="878"/>
      <c r="G12" s="878"/>
      <c r="H12" s="879"/>
    </row>
    <row r="13" spans="1:8" s="24" customFormat="1" ht="13.5" thickBot="1" x14ac:dyDescent="0.25">
      <c r="A13" s="880" t="s">
        <v>3816</v>
      </c>
      <c r="B13" s="881"/>
      <c r="C13" s="882" t="s">
        <v>3817</v>
      </c>
      <c r="D13" s="882"/>
      <c r="E13" s="882" t="s">
        <v>3818</v>
      </c>
      <c r="F13" s="882"/>
      <c r="G13" s="191"/>
      <c r="H13" s="196" t="s">
        <v>1395</v>
      </c>
    </row>
    <row r="14" spans="1:8" ht="13.5" thickBot="1" x14ac:dyDescent="0.25">
      <c r="A14" s="940"/>
      <c r="B14" s="940"/>
      <c r="C14" s="974">
        <v>14.8</v>
      </c>
      <c r="D14" s="941"/>
      <c r="E14" s="883">
        <v>11.6</v>
      </c>
      <c r="F14" s="883"/>
      <c r="G14" s="192"/>
      <c r="H14" s="3">
        <v>14.1</v>
      </c>
    </row>
    <row r="15" spans="1:8" x14ac:dyDescent="0.2">
      <c r="A15" s="867" t="s">
        <v>3081</v>
      </c>
      <c r="B15" s="868"/>
      <c r="C15" s="868"/>
      <c r="D15" s="868"/>
      <c r="E15" s="868"/>
      <c r="F15" s="868"/>
      <c r="G15" s="868"/>
      <c r="H15" s="869"/>
    </row>
    <row r="16" spans="1:8" ht="13.5" thickBot="1" x14ac:dyDescent="0.25">
      <c r="A16" s="12" t="s">
        <v>3819</v>
      </c>
      <c r="B16" s="13" t="s">
        <v>3820</v>
      </c>
      <c r="C16" s="14" t="s">
        <v>3821</v>
      </c>
      <c r="D16" s="13" t="s">
        <v>3822</v>
      </c>
      <c r="E16" s="13" t="s">
        <v>3823</v>
      </c>
      <c r="F16" s="13" t="s">
        <v>3363</v>
      </c>
      <c r="G16" s="13" t="s">
        <v>1388</v>
      </c>
      <c r="H16" s="195" t="s">
        <v>3824</v>
      </c>
    </row>
    <row r="17" spans="1:10" s="8" customFormat="1" x14ac:dyDescent="0.2">
      <c r="A17" s="21">
        <f>E29</f>
        <v>5552</v>
      </c>
      <c r="B17" s="21">
        <f>E30</f>
        <v>5560</v>
      </c>
      <c r="C17" s="22">
        <v>5516</v>
      </c>
      <c r="D17" s="22">
        <v>5964</v>
      </c>
      <c r="E17" s="22">
        <f>B17 - A17</f>
        <v>8</v>
      </c>
      <c r="F17" s="22">
        <v>1275</v>
      </c>
      <c r="G17" s="22"/>
      <c r="H17" s="3">
        <v>3</v>
      </c>
    </row>
    <row r="18" spans="1:10" s="8" customFormat="1" x14ac:dyDescent="0.2">
      <c r="A18" s="19"/>
      <c r="B18" s="19"/>
      <c r="C18" s="16"/>
      <c r="D18" s="17"/>
      <c r="E18" s="17"/>
      <c r="F18" s="17"/>
      <c r="G18" s="17"/>
      <c r="H18" s="17"/>
    </row>
    <row r="19" spans="1:10" s="8" customFormat="1" ht="12.75" customHeight="1" x14ac:dyDescent="0.2">
      <c r="A19" s="148" t="s">
        <v>3079</v>
      </c>
      <c r="B19" s="1106" t="s">
        <v>366</v>
      </c>
      <c r="C19" s="1106"/>
      <c r="D19" s="186" t="s">
        <v>3080</v>
      </c>
      <c r="E19" s="931" t="s">
        <v>5413</v>
      </c>
      <c r="F19" s="931"/>
      <c r="G19" s="931"/>
      <c r="H19" s="931"/>
      <c r="I19" s="17"/>
      <c r="J19" s="17"/>
    </row>
    <row r="20" spans="1:10" s="8" customFormat="1" x14ac:dyDescent="0.2">
      <c r="A20" s="19"/>
      <c r="B20" s="19"/>
      <c r="C20" s="16"/>
      <c r="D20" s="175" t="s">
        <v>1165</v>
      </c>
      <c r="E20" s="244" t="s">
        <v>367</v>
      </c>
      <c r="F20" s="17"/>
      <c r="G20" s="17"/>
      <c r="H20" s="17"/>
    </row>
    <row r="21" spans="1:10" s="8" customFormat="1" ht="12.75" customHeight="1" x14ac:dyDescent="0.2">
      <c r="A21" s="148" t="s">
        <v>3083</v>
      </c>
      <c r="B21" s="931" t="s">
        <v>368</v>
      </c>
      <c r="C21" s="931"/>
      <c r="D21" s="931"/>
      <c r="E21" s="931"/>
      <c r="F21" s="931"/>
      <c r="G21" s="931"/>
      <c r="H21" s="931"/>
    </row>
    <row r="22" spans="1:10" s="8" customFormat="1" x14ac:dyDescent="0.2">
      <c r="A22" s="19"/>
      <c r="B22" s="19"/>
      <c r="C22" s="16"/>
      <c r="D22" s="17"/>
      <c r="E22" s="17"/>
      <c r="F22" s="17"/>
      <c r="G22" s="17"/>
      <c r="H22" s="17"/>
    </row>
    <row r="23" spans="1:10" s="8" customFormat="1" x14ac:dyDescent="0.2">
      <c r="A23" s="948" t="s">
        <v>3085</v>
      </c>
      <c r="B23" s="901" t="s">
        <v>1394</v>
      </c>
      <c r="C23" s="901"/>
      <c r="D23" s="901"/>
      <c r="E23" s="901"/>
      <c r="F23" s="901"/>
      <c r="G23" s="901"/>
      <c r="H23" s="901"/>
    </row>
    <row r="24" spans="1:10" s="8" customFormat="1" x14ac:dyDescent="0.2">
      <c r="A24" s="948"/>
      <c r="B24" s="1107" t="s">
        <v>1466</v>
      </c>
      <c r="C24" s="931"/>
      <c r="D24" s="931"/>
      <c r="E24" s="931"/>
      <c r="F24" s="931"/>
      <c r="G24" s="931"/>
      <c r="H24" s="931"/>
    </row>
    <row r="25" spans="1:10" ht="13.5" thickBot="1" x14ac:dyDescent="0.25">
      <c r="C25" s="1"/>
    </row>
    <row r="26" spans="1:10" ht="13.5" thickBot="1" x14ac:dyDescent="0.25">
      <c r="A26" s="969" t="s">
        <v>2683</v>
      </c>
      <c r="B26" s="969"/>
      <c r="C26" s="163" t="s">
        <v>5913</v>
      </c>
      <c r="D26" s="969" t="s">
        <v>5907</v>
      </c>
      <c r="E26" s="969"/>
      <c r="F26" s="969"/>
      <c r="G26" s="938" t="s">
        <v>5906</v>
      </c>
      <c r="H26" s="939"/>
    </row>
    <row r="27" spans="1:10" ht="13.5" thickBot="1" x14ac:dyDescent="0.25">
      <c r="A27" s="1108" t="s">
        <v>5334</v>
      </c>
      <c r="B27" s="1108"/>
      <c r="C27" s="167" t="s">
        <v>5335</v>
      </c>
      <c r="D27" s="931" t="s">
        <v>2242</v>
      </c>
      <c r="E27" s="971"/>
      <c r="F27" s="971"/>
      <c r="G27" s="973" t="s">
        <v>2243</v>
      </c>
      <c r="H27" s="973"/>
    </row>
    <row r="28" spans="1:10" s="3" customFormat="1" ht="13.5" thickBot="1" x14ac:dyDescent="0.25">
      <c r="A28" s="4" t="s">
        <v>3488</v>
      </c>
      <c r="B28" s="4" t="s">
        <v>3320</v>
      </c>
      <c r="C28" s="5" t="s">
        <v>3319</v>
      </c>
      <c r="D28" s="4" t="s">
        <v>3992</v>
      </c>
      <c r="E28" s="4" t="s">
        <v>3486</v>
      </c>
      <c r="F28" s="4" t="s">
        <v>3318</v>
      </c>
      <c r="G28" s="903" t="s">
        <v>3950</v>
      </c>
      <c r="H28" s="904"/>
    </row>
    <row r="29" spans="1:10" ht="25.5" customHeight="1" x14ac:dyDescent="0.2">
      <c r="A29" s="85" t="s">
        <v>363</v>
      </c>
      <c r="B29" s="86" t="s">
        <v>694</v>
      </c>
      <c r="C29" s="87" t="s">
        <v>364</v>
      </c>
      <c r="D29" s="86" t="s">
        <v>365</v>
      </c>
      <c r="E29" s="88">
        <v>5552</v>
      </c>
      <c r="F29" s="86" t="s">
        <v>3487</v>
      </c>
      <c r="G29" s="1082" t="s">
        <v>2239</v>
      </c>
      <c r="H29" s="1080"/>
    </row>
    <row r="30" spans="1:10" x14ac:dyDescent="0.2">
      <c r="A30" s="89" t="s">
        <v>369</v>
      </c>
      <c r="B30" s="90" t="s">
        <v>370</v>
      </c>
      <c r="C30" s="91" t="s">
        <v>371</v>
      </c>
      <c r="D30" s="90" t="s">
        <v>3594</v>
      </c>
      <c r="E30" s="92">
        <v>5560</v>
      </c>
      <c r="F30" s="90" t="s">
        <v>3744</v>
      </c>
      <c r="G30" s="929" t="s">
        <v>2238</v>
      </c>
      <c r="H30" s="958"/>
    </row>
    <row r="31" spans="1:10" x14ac:dyDescent="0.2">
      <c r="A31" s="89" t="s">
        <v>373</v>
      </c>
      <c r="B31" s="90" t="s">
        <v>374</v>
      </c>
      <c r="C31" s="91" t="s">
        <v>2226</v>
      </c>
      <c r="D31" s="90" t="s">
        <v>435</v>
      </c>
      <c r="E31" s="92">
        <v>5630</v>
      </c>
      <c r="F31" s="90" t="s">
        <v>3488</v>
      </c>
      <c r="G31" s="985" t="s">
        <v>2228</v>
      </c>
      <c r="H31" s="958"/>
    </row>
    <row r="32" spans="1:10" x14ac:dyDescent="0.2">
      <c r="A32" s="89" t="s">
        <v>2229</v>
      </c>
      <c r="B32" s="90" t="s">
        <v>2230</v>
      </c>
      <c r="C32" s="91" t="s">
        <v>2231</v>
      </c>
      <c r="D32" s="90" t="s">
        <v>435</v>
      </c>
      <c r="E32" s="92">
        <v>5732</v>
      </c>
      <c r="F32" s="90" t="s">
        <v>3488</v>
      </c>
      <c r="G32" s="985" t="s">
        <v>2232</v>
      </c>
      <c r="H32" s="958"/>
    </row>
    <row r="33" spans="1:8" x14ac:dyDescent="0.2">
      <c r="A33" s="89" t="s">
        <v>2233</v>
      </c>
      <c r="B33" s="90" t="s">
        <v>2234</v>
      </c>
      <c r="C33" s="91" t="s">
        <v>2235</v>
      </c>
      <c r="D33" s="90" t="s">
        <v>2236</v>
      </c>
      <c r="E33" s="92">
        <v>5613</v>
      </c>
      <c r="F33" s="90" t="s">
        <v>3744</v>
      </c>
      <c r="G33" s="985" t="s">
        <v>2237</v>
      </c>
      <c r="H33" s="958"/>
    </row>
    <row r="34" spans="1:8" x14ac:dyDescent="0.2">
      <c r="A34" s="276" t="s">
        <v>2241</v>
      </c>
      <c r="B34" s="279" t="s">
        <v>2244</v>
      </c>
      <c r="C34" s="332" t="s">
        <v>2245</v>
      </c>
      <c r="D34" s="279" t="s">
        <v>2246</v>
      </c>
      <c r="E34" s="278">
        <v>5602</v>
      </c>
      <c r="F34" s="279" t="s">
        <v>3744</v>
      </c>
      <c r="G34" s="1101" t="s">
        <v>2247</v>
      </c>
      <c r="H34" s="1102"/>
    </row>
    <row r="35" spans="1:8" x14ac:dyDescent="0.2">
      <c r="A35" s="276" t="s">
        <v>2248</v>
      </c>
      <c r="B35" s="279" t="s">
        <v>2249</v>
      </c>
      <c r="C35" s="332" t="s">
        <v>2250</v>
      </c>
      <c r="D35" s="279" t="s">
        <v>2251</v>
      </c>
      <c r="E35" s="278">
        <v>5605</v>
      </c>
      <c r="F35" s="279" t="s">
        <v>3744</v>
      </c>
      <c r="G35" s="1101" t="s">
        <v>2252</v>
      </c>
      <c r="H35" s="1102"/>
    </row>
    <row r="36" spans="1:8" x14ac:dyDescent="0.2">
      <c r="A36" s="276" t="s">
        <v>2233</v>
      </c>
      <c r="B36" s="1101" t="s">
        <v>5299</v>
      </c>
      <c r="C36" s="1101"/>
      <c r="D36" s="1101"/>
      <c r="E36" s="1101"/>
      <c r="F36" s="1101"/>
      <c r="G36" s="1101" t="s">
        <v>2253</v>
      </c>
      <c r="H36" s="1102"/>
    </row>
    <row r="37" spans="1:8" x14ac:dyDescent="0.2">
      <c r="A37" s="89" t="s">
        <v>5125</v>
      </c>
      <c r="B37" s="90" t="s">
        <v>2254</v>
      </c>
      <c r="C37" s="91" t="s">
        <v>2255</v>
      </c>
      <c r="D37" s="90" t="s">
        <v>4527</v>
      </c>
      <c r="E37" s="92">
        <v>5516</v>
      </c>
      <c r="F37" s="90" t="s">
        <v>3487</v>
      </c>
      <c r="G37" s="985" t="s">
        <v>2256</v>
      </c>
      <c r="H37" s="958"/>
    </row>
    <row r="38" spans="1:8" x14ac:dyDescent="0.2">
      <c r="A38" s="89" t="s">
        <v>2258</v>
      </c>
      <c r="B38" s="90" t="s">
        <v>2259</v>
      </c>
      <c r="C38" s="91" t="s">
        <v>2260</v>
      </c>
      <c r="D38" s="90" t="s">
        <v>2262</v>
      </c>
      <c r="E38" s="92">
        <v>5585</v>
      </c>
      <c r="F38" s="90" t="s">
        <v>3744</v>
      </c>
      <c r="G38" s="985" t="s">
        <v>2261</v>
      </c>
      <c r="H38" s="958"/>
    </row>
    <row r="39" spans="1:8" x14ac:dyDescent="0.2">
      <c r="A39" s="89" t="s">
        <v>5109</v>
      </c>
      <c r="B39" s="90" t="s">
        <v>5110</v>
      </c>
      <c r="C39" s="91" t="s">
        <v>5111</v>
      </c>
      <c r="D39" s="90" t="s">
        <v>5102</v>
      </c>
      <c r="E39" s="92">
        <v>5641</v>
      </c>
      <c r="F39" s="90" t="s">
        <v>3744</v>
      </c>
      <c r="G39" s="985" t="s">
        <v>2257</v>
      </c>
      <c r="H39" s="958"/>
    </row>
    <row r="40" spans="1:8" x14ac:dyDescent="0.2">
      <c r="A40" s="89" t="s">
        <v>1396</v>
      </c>
      <c r="B40" s="90" t="s">
        <v>5100</v>
      </c>
      <c r="C40" s="91" t="s">
        <v>5101</v>
      </c>
      <c r="D40" s="90" t="s">
        <v>357</v>
      </c>
      <c r="E40" s="92">
        <v>5696</v>
      </c>
      <c r="F40" s="90" t="s">
        <v>3744</v>
      </c>
      <c r="G40" s="929" t="s">
        <v>358</v>
      </c>
      <c r="H40" s="910"/>
    </row>
    <row r="41" spans="1:8" x14ac:dyDescent="0.2">
      <c r="A41" s="89" t="s">
        <v>5126</v>
      </c>
      <c r="B41" s="90" t="s">
        <v>690</v>
      </c>
      <c r="C41" s="91" t="s">
        <v>5390</v>
      </c>
      <c r="D41" s="90" t="s">
        <v>4687</v>
      </c>
      <c r="E41" s="92">
        <v>5708</v>
      </c>
      <c r="F41" s="90" t="s">
        <v>3936</v>
      </c>
      <c r="G41" s="985" t="s">
        <v>2184</v>
      </c>
      <c r="H41" s="958"/>
    </row>
    <row r="42" spans="1:8" ht="25.5" customHeight="1" x14ac:dyDescent="0.2">
      <c r="A42" s="89" t="s">
        <v>5131</v>
      </c>
      <c r="B42" s="90" t="s">
        <v>691</v>
      </c>
      <c r="C42" s="91" t="s">
        <v>5391</v>
      </c>
      <c r="D42" s="90" t="s">
        <v>4688</v>
      </c>
      <c r="E42" s="92">
        <v>5930</v>
      </c>
      <c r="F42" s="90" t="s">
        <v>3744</v>
      </c>
      <c r="G42" s="929" t="s">
        <v>1550</v>
      </c>
      <c r="H42" s="910"/>
    </row>
    <row r="43" spans="1:8" x14ac:dyDescent="0.2">
      <c r="A43" s="89" t="s">
        <v>5130</v>
      </c>
      <c r="B43" s="90" t="s">
        <v>692</v>
      </c>
      <c r="C43" s="91" t="s">
        <v>5392</v>
      </c>
      <c r="D43" s="90" t="s">
        <v>4689</v>
      </c>
      <c r="E43" s="92">
        <v>5815</v>
      </c>
      <c r="F43" s="90" t="s">
        <v>3744</v>
      </c>
      <c r="G43" s="985" t="s">
        <v>2185</v>
      </c>
      <c r="H43" s="958"/>
    </row>
    <row r="44" spans="1:8" x14ac:dyDescent="0.2">
      <c r="A44" s="89" t="s">
        <v>5129</v>
      </c>
      <c r="B44" s="90" t="s">
        <v>693</v>
      </c>
      <c r="C44" s="91" t="s">
        <v>5393</v>
      </c>
      <c r="D44" s="90" t="s">
        <v>4690</v>
      </c>
      <c r="E44" s="92">
        <v>5930</v>
      </c>
      <c r="F44" s="90" t="s">
        <v>3940</v>
      </c>
      <c r="G44" s="985" t="s">
        <v>2186</v>
      </c>
      <c r="H44" s="958"/>
    </row>
    <row r="45" spans="1:8" ht="26.25" customHeight="1" x14ac:dyDescent="0.2">
      <c r="A45" s="89" t="s">
        <v>5128</v>
      </c>
      <c r="B45" s="90" t="s">
        <v>694</v>
      </c>
      <c r="C45" s="91" t="s">
        <v>5394</v>
      </c>
      <c r="D45" s="90" t="s">
        <v>5884</v>
      </c>
      <c r="E45" s="92">
        <v>5903</v>
      </c>
      <c r="F45" s="90" t="s">
        <v>3487</v>
      </c>
      <c r="G45" s="929" t="s">
        <v>359</v>
      </c>
      <c r="H45" s="910"/>
    </row>
    <row r="46" spans="1:8" x14ac:dyDescent="0.2">
      <c r="A46" s="89" t="s">
        <v>5127</v>
      </c>
      <c r="B46" s="90" t="s">
        <v>5386</v>
      </c>
      <c r="C46" s="91" t="s">
        <v>5395</v>
      </c>
      <c r="D46" s="90" t="s">
        <v>5885</v>
      </c>
      <c r="E46" s="92">
        <v>5949</v>
      </c>
      <c r="F46" s="90" t="s">
        <v>3744</v>
      </c>
      <c r="G46" s="985" t="s">
        <v>2187</v>
      </c>
      <c r="H46" s="958"/>
    </row>
    <row r="47" spans="1:8" x14ac:dyDescent="0.2">
      <c r="A47" s="89" t="s">
        <v>2263</v>
      </c>
      <c r="B47" s="90" t="s">
        <v>5387</v>
      </c>
      <c r="C47" s="91" t="s">
        <v>5396</v>
      </c>
      <c r="D47" s="90" t="s">
        <v>435</v>
      </c>
      <c r="E47" s="92">
        <v>5874</v>
      </c>
      <c r="F47" s="90" t="s">
        <v>3488</v>
      </c>
      <c r="G47" s="985" t="s">
        <v>435</v>
      </c>
      <c r="H47" s="958"/>
    </row>
    <row r="48" spans="1:8" x14ac:dyDescent="0.2">
      <c r="A48" s="89" t="s">
        <v>2264</v>
      </c>
      <c r="B48" s="90" t="s">
        <v>5388</v>
      </c>
      <c r="C48" s="91" t="s">
        <v>5397</v>
      </c>
      <c r="D48" s="90" t="s">
        <v>435</v>
      </c>
      <c r="E48" s="92">
        <v>5830</v>
      </c>
      <c r="F48" s="90" t="s">
        <v>3488</v>
      </c>
      <c r="G48" s="985" t="s">
        <v>435</v>
      </c>
      <c r="H48" s="958"/>
    </row>
    <row r="49" spans="1:8" ht="13.5" thickBot="1" x14ac:dyDescent="0.25">
      <c r="A49" s="94" t="s">
        <v>369</v>
      </c>
      <c r="B49" s="1077" t="s">
        <v>5299</v>
      </c>
      <c r="C49" s="1077"/>
      <c r="D49" s="1077"/>
      <c r="E49" s="1077"/>
      <c r="F49" s="1077"/>
      <c r="G49" s="1077" t="s">
        <v>5843</v>
      </c>
      <c r="H49" s="961"/>
    </row>
    <row r="51" spans="1:8" s="8" customFormat="1" x14ac:dyDescent="0.2">
      <c r="A51" s="28" t="s">
        <v>295</v>
      </c>
      <c r="B51" s="2" t="s">
        <v>5980</v>
      </c>
      <c r="C51" s="2" t="s">
        <v>297</v>
      </c>
      <c r="E51" s="1100" t="s">
        <v>372</v>
      </c>
      <c r="F51" s="1100"/>
      <c r="G51" s="1100"/>
      <c r="H51" s="1100"/>
    </row>
  </sheetData>
  <mergeCells count="60">
    <mergeCell ref="G49:H49"/>
    <mergeCell ref="G46:H46"/>
    <mergeCell ref="G47:H47"/>
    <mergeCell ref="G48:H48"/>
    <mergeCell ref="A23:A24"/>
    <mergeCell ref="B24:H24"/>
    <mergeCell ref="G28:H28"/>
    <mergeCell ref="G29:H29"/>
    <mergeCell ref="G30:H30"/>
    <mergeCell ref="G36:H36"/>
    <mergeCell ref="G42:H42"/>
    <mergeCell ref="D27:F27"/>
    <mergeCell ref="A27:B27"/>
    <mergeCell ref="B23:H23"/>
    <mergeCell ref="G27:H27"/>
    <mergeCell ref="A15:H15"/>
    <mergeCell ref="A13:B13"/>
    <mergeCell ref="C13:D13"/>
    <mergeCell ref="E13:F13"/>
    <mergeCell ref="A14:B14"/>
    <mergeCell ref="C14:D14"/>
    <mergeCell ref="E14:F14"/>
    <mergeCell ref="E19:H19"/>
    <mergeCell ref="D26:F26"/>
    <mergeCell ref="A26:B26"/>
    <mergeCell ref="B19:C19"/>
    <mergeCell ref="B21:H21"/>
    <mergeCell ref="G26:H26"/>
    <mergeCell ref="A1:B1"/>
    <mergeCell ref="C1:H1"/>
    <mergeCell ref="C2:H2"/>
    <mergeCell ref="A12:H12"/>
    <mergeCell ref="A3:B3"/>
    <mergeCell ref="D4:E4"/>
    <mergeCell ref="D5:E5"/>
    <mergeCell ref="D6:E6"/>
    <mergeCell ref="A2:B2"/>
    <mergeCell ref="G4:H5"/>
    <mergeCell ref="G6:H7"/>
    <mergeCell ref="D7:E7"/>
    <mergeCell ref="B8:E8"/>
    <mergeCell ref="G8:H8"/>
    <mergeCell ref="G9:H10"/>
    <mergeCell ref="B10:E10"/>
    <mergeCell ref="E51:H51"/>
    <mergeCell ref="G31:H31"/>
    <mergeCell ref="G33:H33"/>
    <mergeCell ref="G32:H32"/>
    <mergeCell ref="G34:H34"/>
    <mergeCell ref="G35:H35"/>
    <mergeCell ref="B36:F36"/>
    <mergeCell ref="G38:H38"/>
    <mergeCell ref="B49:F49"/>
    <mergeCell ref="G37:H37"/>
    <mergeCell ref="G39:H39"/>
    <mergeCell ref="G40:H40"/>
    <mergeCell ref="G41:H41"/>
    <mergeCell ref="G43:H43"/>
    <mergeCell ref="G44:H44"/>
    <mergeCell ref="G45:H45"/>
  </mergeCells>
  <phoneticPr fontId="0" type="noConversion"/>
  <hyperlinks>
    <hyperlink ref="D4" location="CoalCreek!A1" display="Coal Creek Trail" xr:uid="{00000000-0004-0000-0F00-000000000000}"/>
    <hyperlink ref="D6" location="RockCreek!A1" display="Rock Creek Trail" xr:uid="{00000000-0004-0000-0F00-000001000000}"/>
    <hyperlink ref="D5:E5" location="COMDDoudyD!A1" display="Community Doudy Draw Trail" xr:uid="{00000000-0004-0000-0F00-000002000000}"/>
    <hyperlink ref="A2:B2" location="Overview!A1" display="Trail Overview" xr:uid="{00000000-0004-0000-0F00-000003000000}"/>
    <hyperlink ref="B51" location="RTD!A70" display="RTD-SL" xr:uid="{00000000-0004-0000-0F00-000004000000}"/>
    <hyperlink ref="C51" location="RTD!A37" display="RTD-EDS" xr:uid="{00000000-0004-0000-0F00-000005000000}"/>
    <hyperlink ref="D7" location="RockCreek!A1" display="Rock Creek Trail" xr:uid="{00000000-0004-0000-0F00-000006000000}"/>
    <hyperlink ref="D6:E6" location="FlatIronsVista!A1" display="Flat Irons Vista Trail" xr:uid="{00000000-0004-0000-0F00-000007000000}"/>
    <hyperlink ref="B10:E10" r:id="rId1" display="bouldercolorado.gov" xr:uid="{00000000-0004-0000-0F00-000008000000}"/>
  </hyperlinks>
  <pageMargins left="1" right="0.75" top="0.75" bottom="0.75" header="0.5" footer="0.5"/>
  <pageSetup scale="76" orientation="portrait" r:id="rId2"/>
  <headerFooter alignWithMargins="0">
    <oddHeader>&amp;L&amp;"Arial,Bold"&amp;Uhttp://geobiking.org&amp;C&amp;F</oddHeader>
    <oddFooter>&amp;LAuthor: &amp;"Arial,Bold"Robert Prehn&amp;CData free for personal use and remains property of author.&amp;R&amp;D</oddFooter>
  </headerFooter>
  <webPublishItems count="1">
    <webPublishItem id="31200" divId="DR_North_31200" sourceType="sheet" destinationFile="C:\GPS\Bicycle\CO_DN\CO_DN_CTM.htm" title="GeoBiking CO_DN CTM Trail Description"/>
  </webPublishItem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H44"/>
  <sheetViews>
    <sheetView zoomScaleNormal="100" workbookViewId="0">
      <selection activeCell="B20" sqref="B20:H20"/>
    </sheetView>
  </sheetViews>
  <sheetFormatPr defaultRowHeight="12.75" x14ac:dyDescent="0.2"/>
  <cols>
    <col min="1" max="1" width="10.28515625" customWidth="1"/>
    <col min="2" max="2" width="11.42578125" bestFit="1" customWidth="1"/>
    <col min="3" max="3" width="13.140625" bestFit="1" customWidth="1"/>
    <col min="4" max="4" width="16.42578125" bestFit="1" customWidth="1"/>
    <col min="6" max="6" width="15" customWidth="1"/>
    <col min="7" max="7" width="8.140625" bestFit="1" customWidth="1"/>
    <col min="8" max="8" width="22.5703125" customWidth="1"/>
  </cols>
  <sheetData>
    <row r="1" spans="1:8" ht="22.5" customHeight="1" x14ac:dyDescent="0.2">
      <c r="A1" s="942" t="s">
        <v>2294</v>
      </c>
      <c r="B1" s="943"/>
      <c r="C1" s="872" t="s">
        <v>2343</v>
      </c>
      <c r="D1" s="873"/>
      <c r="E1" s="873"/>
      <c r="F1" s="873"/>
      <c r="G1" s="873"/>
      <c r="H1" s="873"/>
    </row>
    <row r="2" spans="1:8" ht="19.5" customHeight="1" x14ac:dyDescent="0.2">
      <c r="A2" s="980" t="s">
        <v>2680</v>
      </c>
      <c r="B2" s="874"/>
      <c r="C2" s="979" t="s">
        <v>2344</v>
      </c>
      <c r="D2" s="944"/>
      <c r="E2" s="944"/>
      <c r="F2" s="944"/>
      <c r="G2" s="944"/>
      <c r="H2" s="944"/>
    </row>
    <row r="3" spans="1:8" x14ac:dyDescent="0.2">
      <c r="A3" s="1112"/>
      <c r="B3" s="1112"/>
      <c r="C3" s="297"/>
      <c r="D3" s="298"/>
      <c r="E3" s="299"/>
      <c r="F3" s="299"/>
      <c r="G3" s="299"/>
      <c r="H3" s="299"/>
    </row>
    <row r="4" spans="1:8" x14ac:dyDescent="0.2">
      <c r="A4" s="300" t="s">
        <v>2545</v>
      </c>
      <c r="B4" s="476" t="s">
        <v>2295</v>
      </c>
      <c r="C4" s="301" t="s">
        <v>220</v>
      </c>
      <c r="D4" s="296" t="s">
        <v>2296</v>
      </c>
      <c r="E4" s="299"/>
      <c r="F4" s="301" t="s">
        <v>3975</v>
      </c>
      <c r="G4" s="1113"/>
      <c r="H4" s="1113"/>
    </row>
    <row r="5" spans="1:8" x14ac:dyDescent="0.2">
      <c r="A5" s="303"/>
      <c r="B5" s="304"/>
      <c r="C5" s="302"/>
      <c r="D5" s="296" t="s">
        <v>1615</v>
      </c>
      <c r="E5" s="299"/>
      <c r="F5" s="302"/>
      <c r="G5" s="1113"/>
      <c r="H5" s="1113"/>
    </row>
    <row r="6" spans="1:8" x14ac:dyDescent="0.2">
      <c r="A6" s="305" t="s">
        <v>5202</v>
      </c>
      <c r="B6" s="306">
        <f>COUNT(E27:E43)</f>
        <v>17</v>
      </c>
      <c r="C6" s="307"/>
      <c r="D6" s="296" t="s">
        <v>401</v>
      </c>
      <c r="E6" s="298"/>
      <c r="F6" s="308"/>
      <c r="G6" s="309"/>
      <c r="H6" s="310"/>
    </row>
    <row r="7" spans="1:8" x14ac:dyDescent="0.2">
      <c r="A7" s="303"/>
      <c r="B7" s="306"/>
      <c r="C7" s="307"/>
      <c r="D7" s="296" t="s">
        <v>2297</v>
      </c>
      <c r="E7" s="298"/>
      <c r="F7" s="308"/>
      <c r="G7" s="309"/>
      <c r="H7" s="310"/>
    </row>
    <row r="8" spans="1:8" x14ac:dyDescent="0.2">
      <c r="A8" s="312"/>
      <c r="D8" s="296" t="s">
        <v>2374</v>
      </c>
      <c r="E8" s="311" t="s">
        <v>4508</v>
      </c>
      <c r="F8" s="311" t="s">
        <v>4871</v>
      </c>
      <c r="G8" s="1114"/>
      <c r="H8" s="1114"/>
    </row>
    <row r="9" spans="1:8" ht="39.75" customHeight="1" x14ac:dyDescent="0.2">
      <c r="A9" s="318" t="s">
        <v>5794</v>
      </c>
      <c r="B9" s="1115" t="s">
        <v>6215</v>
      </c>
      <c r="C9" s="1116"/>
      <c r="D9" s="1116"/>
      <c r="E9" s="319">
        <v>41121</v>
      </c>
      <c r="F9" s="313"/>
      <c r="G9" s="1114"/>
      <c r="H9" s="1114"/>
    </row>
    <row r="10" spans="1:8" ht="13.5" thickBot="1" x14ac:dyDescent="0.25">
      <c r="A10" s="314"/>
      <c r="B10" s="315"/>
      <c r="C10" s="316"/>
      <c r="D10" s="293"/>
      <c r="E10" s="293"/>
      <c r="F10" s="317"/>
      <c r="G10" s="317"/>
      <c r="H10" s="293"/>
    </row>
    <row r="11" spans="1:8" x14ac:dyDescent="0.2">
      <c r="A11" s="877" t="s">
        <v>5619</v>
      </c>
      <c r="B11" s="878"/>
      <c r="C11" s="878"/>
      <c r="D11" s="878"/>
      <c r="E11" s="878"/>
      <c r="F11" s="878"/>
      <c r="G11" s="878"/>
      <c r="H11" s="879"/>
    </row>
    <row r="12" spans="1:8" s="24" customFormat="1" ht="13.5" thickBot="1" x14ac:dyDescent="0.25">
      <c r="A12" s="880" t="s">
        <v>3816</v>
      </c>
      <c r="B12" s="881"/>
      <c r="C12" s="882" t="s">
        <v>3817</v>
      </c>
      <c r="D12" s="882"/>
      <c r="E12" s="882" t="s">
        <v>3818</v>
      </c>
      <c r="F12" s="882"/>
      <c r="G12" s="191" t="s">
        <v>3152</v>
      </c>
      <c r="H12" s="196" t="s">
        <v>530</v>
      </c>
    </row>
    <row r="13" spans="1:8" ht="13.5" thickBot="1" x14ac:dyDescent="0.25">
      <c r="A13" s="940"/>
      <c r="B13" s="940"/>
      <c r="C13" s="883">
        <v>6.5</v>
      </c>
      <c r="D13" s="941"/>
      <c r="E13" s="883">
        <v>4.4000000000000004</v>
      </c>
      <c r="F13" s="883"/>
      <c r="G13" s="192">
        <v>3.8</v>
      </c>
    </row>
    <row r="14" spans="1:8" x14ac:dyDescent="0.2">
      <c r="A14" s="867" t="s">
        <v>3081</v>
      </c>
      <c r="B14" s="868"/>
      <c r="C14" s="868"/>
      <c r="D14" s="868"/>
      <c r="E14" s="868"/>
      <c r="F14" s="868"/>
      <c r="G14" s="868"/>
      <c r="H14" s="869"/>
    </row>
    <row r="15" spans="1:8" ht="13.5" thickBot="1" x14ac:dyDescent="0.25">
      <c r="A15" s="12" t="s">
        <v>3819</v>
      </c>
      <c r="B15" s="13" t="s">
        <v>3820</v>
      </c>
      <c r="C15" s="14" t="s">
        <v>3821</v>
      </c>
      <c r="D15" s="13" t="s">
        <v>3822</v>
      </c>
      <c r="E15" s="13" t="s">
        <v>3823</v>
      </c>
      <c r="F15" s="13" t="s">
        <v>3363</v>
      </c>
      <c r="G15" s="13" t="s">
        <v>1388</v>
      </c>
      <c r="H15" s="195" t="s">
        <v>3824</v>
      </c>
    </row>
    <row r="16" spans="1:8" s="8" customFormat="1" x14ac:dyDescent="0.2">
      <c r="A16" s="21">
        <f>E27</f>
        <v>5068</v>
      </c>
      <c r="B16" s="21">
        <f>E43</f>
        <v>5238</v>
      </c>
      <c r="C16" s="22">
        <v>5068</v>
      </c>
      <c r="D16" s="22">
        <v>5238</v>
      </c>
      <c r="E16" s="22">
        <f>B16 - A16</f>
        <v>170</v>
      </c>
      <c r="F16" s="22">
        <v>436</v>
      </c>
      <c r="G16" s="22"/>
      <c r="H16" s="3">
        <v>2</v>
      </c>
    </row>
    <row r="17" spans="1:8" s="8" customFormat="1" x14ac:dyDescent="0.2">
      <c r="A17" s="19"/>
      <c r="B17" s="19"/>
      <c r="C17" s="16"/>
      <c r="D17" s="17"/>
      <c r="E17" s="17"/>
      <c r="F17" s="17"/>
      <c r="G17" s="17"/>
      <c r="H17" s="17"/>
    </row>
    <row r="18" spans="1:8" s="8" customFormat="1" ht="12.75" customHeight="1" x14ac:dyDescent="0.2">
      <c r="A18" s="148" t="s">
        <v>3079</v>
      </c>
      <c r="B18" s="931" t="s">
        <v>3368</v>
      </c>
      <c r="C18" s="931"/>
      <c r="D18" s="175" t="s">
        <v>3080</v>
      </c>
      <c r="E18" s="930" t="s">
        <v>2298</v>
      </c>
      <c r="F18" s="930"/>
      <c r="G18" s="930"/>
      <c r="H18" s="930"/>
    </row>
    <row r="19" spans="1:8" s="8" customFormat="1" x14ac:dyDescent="0.2">
      <c r="A19" s="19"/>
      <c r="B19" s="19"/>
      <c r="C19" s="16"/>
      <c r="D19" s="175" t="s">
        <v>1165</v>
      </c>
      <c r="E19" s="244" t="s">
        <v>2300</v>
      </c>
      <c r="F19" s="17"/>
      <c r="G19" s="322" t="s">
        <v>3181</v>
      </c>
      <c r="H19" s="531">
        <v>207</v>
      </c>
    </row>
    <row r="20" spans="1:8" s="8" customFormat="1" ht="12.75" customHeight="1" x14ac:dyDescent="0.2">
      <c r="A20" s="148" t="s">
        <v>3083</v>
      </c>
      <c r="B20" s="931" t="s">
        <v>2299</v>
      </c>
      <c r="C20" s="931"/>
      <c r="D20" s="931"/>
      <c r="E20" s="931"/>
      <c r="F20" s="931"/>
      <c r="G20" s="931"/>
      <c r="H20" s="931"/>
    </row>
    <row r="21" spans="1:8" s="8" customFormat="1" x14ac:dyDescent="0.2">
      <c r="A21" s="19"/>
      <c r="B21" s="19"/>
      <c r="C21" s="16"/>
      <c r="D21" s="17"/>
      <c r="E21" s="17"/>
      <c r="F21" s="17"/>
      <c r="G21" s="17"/>
      <c r="H21" s="17"/>
    </row>
    <row r="22" spans="1:8" s="8" customFormat="1" ht="25.5" customHeight="1" x14ac:dyDescent="0.2">
      <c r="A22" s="148" t="s">
        <v>4159</v>
      </c>
      <c r="B22" s="951" t="s">
        <v>6218</v>
      </c>
      <c r="C22" s="951"/>
      <c r="D22" s="951"/>
      <c r="E22" s="951"/>
      <c r="F22" s="951"/>
      <c r="G22" s="951"/>
      <c r="H22" s="951"/>
    </row>
    <row r="23" spans="1:8" ht="13.5" thickBot="1" x14ac:dyDescent="0.25">
      <c r="C23" s="1"/>
    </row>
    <row r="24" spans="1:8" ht="13.5" thickBot="1" x14ac:dyDescent="0.25">
      <c r="A24" s="969" t="s">
        <v>2683</v>
      </c>
      <c r="B24" s="969"/>
      <c r="C24" s="168" t="s">
        <v>5913</v>
      </c>
      <c r="D24" s="895" t="s">
        <v>5907</v>
      </c>
      <c r="E24" s="986"/>
      <c r="F24" s="896"/>
      <c r="G24" s="895" t="s">
        <v>5906</v>
      </c>
      <c r="H24" s="896"/>
    </row>
    <row r="25" spans="1:8" ht="13.5" thickBot="1" x14ac:dyDescent="0.25">
      <c r="A25" s="1111" t="s">
        <v>5334</v>
      </c>
      <c r="B25" s="1111"/>
      <c r="C25" s="477" t="s">
        <v>5334</v>
      </c>
      <c r="D25" s="931" t="s">
        <v>6216</v>
      </c>
      <c r="E25" s="971"/>
      <c r="F25" s="971"/>
      <c r="G25" s="973" t="s">
        <v>6217</v>
      </c>
      <c r="H25" s="973"/>
    </row>
    <row r="26" spans="1:8" s="3" customFormat="1" ht="13.5" thickBot="1" x14ac:dyDescent="0.25">
      <c r="A26" s="4" t="s">
        <v>3488</v>
      </c>
      <c r="B26" s="4" t="s">
        <v>3320</v>
      </c>
      <c r="C26" s="5" t="s">
        <v>3319</v>
      </c>
      <c r="D26" s="4" t="s">
        <v>3992</v>
      </c>
      <c r="E26" s="4" t="s">
        <v>3486</v>
      </c>
      <c r="F26" s="4" t="s">
        <v>3318</v>
      </c>
      <c r="G26" s="903" t="s">
        <v>3950</v>
      </c>
      <c r="H26" s="904"/>
    </row>
    <row r="27" spans="1:8" x14ac:dyDescent="0.2">
      <c r="A27" s="119" t="s">
        <v>2301</v>
      </c>
      <c r="B27" s="87" t="s">
        <v>2302</v>
      </c>
      <c r="C27" s="87" t="s">
        <v>2303</v>
      </c>
      <c r="D27" s="87" t="s">
        <v>2304</v>
      </c>
      <c r="E27" s="88">
        <v>5068</v>
      </c>
      <c r="F27" s="86" t="s">
        <v>3744</v>
      </c>
      <c r="G27" s="1022" t="s">
        <v>2305</v>
      </c>
      <c r="H27" s="988"/>
    </row>
    <row r="28" spans="1:8" x14ac:dyDescent="0.2">
      <c r="A28" s="120" t="s">
        <v>2306</v>
      </c>
      <c r="B28" s="91" t="s">
        <v>2307</v>
      </c>
      <c r="C28" s="91" t="s">
        <v>2308</v>
      </c>
      <c r="D28" s="91" t="s">
        <v>2309</v>
      </c>
      <c r="E28" s="92">
        <v>5081</v>
      </c>
      <c r="F28" s="90" t="s">
        <v>3488</v>
      </c>
      <c r="G28" s="989" t="s">
        <v>2310</v>
      </c>
      <c r="H28" s="990"/>
    </row>
    <row r="29" spans="1:8" x14ac:dyDescent="0.2">
      <c r="A29" s="120" t="s">
        <v>2311</v>
      </c>
      <c r="B29" s="91" t="s">
        <v>4378</v>
      </c>
      <c r="C29" s="91" t="s">
        <v>2312</v>
      </c>
      <c r="D29" s="91" t="s">
        <v>2313</v>
      </c>
      <c r="E29" s="92">
        <v>5099</v>
      </c>
      <c r="F29" s="90" t="s">
        <v>3744</v>
      </c>
      <c r="G29" s="989" t="s">
        <v>2314</v>
      </c>
      <c r="H29" s="990"/>
    </row>
    <row r="30" spans="1:8" x14ac:dyDescent="0.2">
      <c r="A30" s="120" t="s">
        <v>2315</v>
      </c>
      <c r="B30" s="91" t="s">
        <v>2316</v>
      </c>
      <c r="C30" s="91" t="s">
        <v>2317</v>
      </c>
      <c r="D30" s="91" t="s">
        <v>2318</v>
      </c>
      <c r="E30" s="92">
        <v>5104</v>
      </c>
      <c r="F30" s="90" t="s">
        <v>3744</v>
      </c>
      <c r="G30" s="989" t="s">
        <v>2319</v>
      </c>
      <c r="H30" s="990"/>
    </row>
    <row r="31" spans="1:8" x14ac:dyDescent="0.2">
      <c r="A31" s="120" t="s">
        <v>2325</v>
      </c>
      <c r="B31" s="91" t="s">
        <v>2326</v>
      </c>
      <c r="C31" s="91" t="s">
        <v>2327</v>
      </c>
      <c r="D31" s="91" t="s">
        <v>2328</v>
      </c>
      <c r="E31" s="92">
        <v>5135</v>
      </c>
      <c r="F31" s="90" t="s">
        <v>3744</v>
      </c>
      <c r="G31" s="989" t="s">
        <v>2324</v>
      </c>
      <c r="H31" s="990"/>
    </row>
    <row r="32" spans="1:8" x14ac:dyDescent="0.2">
      <c r="A32" s="342" t="s">
        <v>2320</v>
      </c>
      <c r="B32" s="332" t="s">
        <v>2321</v>
      </c>
      <c r="C32" s="332" t="s">
        <v>2322</v>
      </c>
      <c r="D32" s="332" t="s">
        <v>2323</v>
      </c>
      <c r="E32" s="278">
        <v>5139</v>
      </c>
      <c r="F32" s="279" t="s">
        <v>3744</v>
      </c>
      <c r="G32" s="1109" t="s">
        <v>4581</v>
      </c>
      <c r="H32" s="1110"/>
    </row>
    <row r="33" spans="1:8" x14ac:dyDescent="0.2">
      <c r="A33" s="120" t="s">
        <v>2329</v>
      </c>
      <c r="B33" s="91" t="s">
        <v>2330</v>
      </c>
      <c r="C33" s="91" t="s">
        <v>2331</v>
      </c>
      <c r="D33" s="91" t="s">
        <v>2332</v>
      </c>
      <c r="E33" s="92">
        <v>5139</v>
      </c>
      <c r="F33" s="90" t="s">
        <v>1099</v>
      </c>
      <c r="G33" s="989" t="s">
        <v>5424</v>
      </c>
      <c r="H33" s="990"/>
    </row>
    <row r="34" spans="1:8" x14ac:dyDescent="0.2">
      <c r="A34" s="120" t="s">
        <v>2333</v>
      </c>
      <c r="B34" s="91" t="s">
        <v>2334</v>
      </c>
      <c r="C34" s="91" t="s">
        <v>2335</v>
      </c>
      <c r="D34" s="91" t="s">
        <v>2341</v>
      </c>
      <c r="E34" s="92">
        <v>5136</v>
      </c>
      <c r="F34" s="90" t="s">
        <v>3488</v>
      </c>
      <c r="G34" s="989" t="s">
        <v>2336</v>
      </c>
      <c r="H34" s="990"/>
    </row>
    <row r="35" spans="1:8" x14ac:dyDescent="0.2">
      <c r="A35" s="120" t="s">
        <v>2337</v>
      </c>
      <c r="B35" s="91" t="s">
        <v>2338</v>
      </c>
      <c r="C35" s="91" t="s">
        <v>2339</v>
      </c>
      <c r="D35" s="91" t="s">
        <v>2340</v>
      </c>
      <c r="E35" s="92">
        <v>5161</v>
      </c>
      <c r="F35" s="90" t="s">
        <v>3488</v>
      </c>
      <c r="G35" s="989" t="s">
        <v>2342</v>
      </c>
      <c r="H35" s="990"/>
    </row>
    <row r="36" spans="1:8" x14ac:dyDescent="0.2">
      <c r="A36" s="120" t="s">
        <v>2345</v>
      </c>
      <c r="B36" s="91" t="s">
        <v>2346</v>
      </c>
      <c r="C36" s="91" t="s">
        <v>2347</v>
      </c>
      <c r="D36" s="91" t="s">
        <v>2348</v>
      </c>
      <c r="E36" s="92">
        <v>5171</v>
      </c>
      <c r="F36" s="90" t="s">
        <v>4342</v>
      </c>
      <c r="G36" s="989" t="s">
        <v>2349</v>
      </c>
      <c r="H36" s="990"/>
    </row>
    <row r="37" spans="1:8" x14ac:dyDescent="0.2">
      <c r="A37" s="120" t="s">
        <v>3151</v>
      </c>
      <c r="B37" s="91" t="s">
        <v>2350</v>
      </c>
      <c r="C37" s="91" t="s">
        <v>2351</v>
      </c>
      <c r="D37" s="91" t="s">
        <v>2352</v>
      </c>
      <c r="E37" s="92">
        <v>5182</v>
      </c>
      <c r="F37" s="90" t="s">
        <v>3744</v>
      </c>
      <c r="G37" s="989" t="s">
        <v>2353</v>
      </c>
      <c r="H37" s="990"/>
    </row>
    <row r="38" spans="1:8" x14ac:dyDescent="0.2">
      <c r="A38" s="120" t="s">
        <v>2354</v>
      </c>
      <c r="B38" s="91" t="s">
        <v>2355</v>
      </c>
      <c r="C38" s="91" t="s">
        <v>2356</v>
      </c>
      <c r="D38" s="91" t="s">
        <v>2357</v>
      </c>
      <c r="E38" s="92">
        <v>5150</v>
      </c>
      <c r="F38" s="90" t="s">
        <v>3744</v>
      </c>
      <c r="G38" s="989" t="s">
        <v>2358</v>
      </c>
      <c r="H38" s="990"/>
    </row>
    <row r="39" spans="1:8" x14ac:dyDescent="0.2">
      <c r="A39" s="89" t="s">
        <v>2359</v>
      </c>
      <c r="B39" s="90" t="s">
        <v>2360</v>
      </c>
      <c r="C39" s="91" t="s">
        <v>2308</v>
      </c>
      <c r="D39" s="90" t="s">
        <v>2361</v>
      </c>
      <c r="E39" s="92">
        <v>5210</v>
      </c>
      <c r="F39" s="90" t="s">
        <v>3744</v>
      </c>
      <c r="G39" s="929" t="s">
        <v>2362</v>
      </c>
      <c r="H39" s="910"/>
    </row>
    <row r="40" spans="1:8" x14ac:dyDescent="0.2">
      <c r="A40" s="276" t="s">
        <v>2363</v>
      </c>
      <c r="B40" s="279" t="s">
        <v>4845</v>
      </c>
      <c r="C40" s="332" t="s">
        <v>2364</v>
      </c>
      <c r="D40" s="332" t="s">
        <v>5785</v>
      </c>
      <c r="E40" s="278">
        <v>5205</v>
      </c>
      <c r="F40" s="279" t="s">
        <v>3744</v>
      </c>
      <c r="G40" s="1101" t="s">
        <v>4581</v>
      </c>
      <c r="H40" s="1102"/>
    </row>
    <row r="41" spans="1:8" x14ac:dyDescent="0.2">
      <c r="A41" s="89" t="s">
        <v>2365</v>
      </c>
      <c r="B41" s="90" t="s">
        <v>2366</v>
      </c>
      <c r="C41" s="91" t="s">
        <v>2367</v>
      </c>
      <c r="D41" s="90" t="s">
        <v>3051</v>
      </c>
      <c r="E41" s="92">
        <v>5192</v>
      </c>
      <c r="F41" s="90" t="s">
        <v>3744</v>
      </c>
      <c r="G41" s="929" t="s">
        <v>2013</v>
      </c>
      <c r="H41" s="958"/>
    </row>
    <row r="42" spans="1:8" x14ac:dyDescent="0.2">
      <c r="A42" s="89" t="s">
        <v>2368</v>
      </c>
      <c r="B42" s="90" t="s">
        <v>2369</v>
      </c>
      <c r="C42" s="91" t="s">
        <v>2308</v>
      </c>
      <c r="D42" s="91" t="s">
        <v>2370</v>
      </c>
      <c r="E42" s="92">
        <v>5151</v>
      </c>
      <c r="F42" s="90" t="s">
        <v>3744</v>
      </c>
      <c r="G42" s="929" t="s">
        <v>1144</v>
      </c>
      <c r="H42" s="958"/>
    </row>
    <row r="43" spans="1:8" ht="26.25" customHeight="1" thickBot="1" x14ac:dyDescent="0.25">
      <c r="A43" s="94" t="s">
        <v>2371</v>
      </c>
      <c r="B43" s="95" t="s">
        <v>2372</v>
      </c>
      <c r="C43" s="96" t="s">
        <v>2308</v>
      </c>
      <c r="D43" s="95" t="s">
        <v>3681</v>
      </c>
      <c r="E43" s="97">
        <v>5238</v>
      </c>
      <c r="F43" s="95" t="s">
        <v>3744</v>
      </c>
      <c r="G43" s="977" t="s">
        <v>2373</v>
      </c>
      <c r="H43" s="961"/>
    </row>
    <row r="44" spans="1:8" x14ac:dyDescent="0.2">
      <c r="A44" s="29"/>
      <c r="B44" s="29"/>
      <c r="C44" s="29"/>
      <c r="D44" s="29"/>
      <c r="E44" s="29"/>
      <c r="F44" s="29"/>
      <c r="G44" s="29"/>
      <c r="H44" s="29"/>
    </row>
  </sheetData>
  <mergeCells count="44">
    <mergeCell ref="A1:B1"/>
    <mergeCell ref="C1:H1"/>
    <mergeCell ref="C2:H2"/>
    <mergeCell ref="A11:H11"/>
    <mergeCell ref="A3:B3"/>
    <mergeCell ref="A2:B2"/>
    <mergeCell ref="G4:H5"/>
    <mergeCell ref="G8:H9"/>
    <mergeCell ref="B9:D9"/>
    <mergeCell ref="C13:D13"/>
    <mergeCell ref="E13:F13"/>
    <mergeCell ref="A12:B12"/>
    <mergeCell ref="C12:D12"/>
    <mergeCell ref="E12:F12"/>
    <mergeCell ref="A13:B13"/>
    <mergeCell ref="A14:H14"/>
    <mergeCell ref="E18:H18"/>
    <mergeCell ref="B18:C18"/>
    <mergeCell ref="D24:F24"/>
    <mergeCell ref="A24:B24"/>
    <mergeCell ref="B22:H22"/>
    <mergeCell ref="B20:H20"/>
    <mergeCell ref="G24:H24"/>
    <mergeCell ref="G30:H30"/>
    <mergeCell ref="G31:H31"/>
    <mergeCell ref="G32:H32"/>
    <mergeCell ref="D25:F25"/>
    <mergeCell ref="A25:B25"/>
    <mergeCell ref="G33:H33"/>
    <mergeCell ref="G39:H39"/>
    <mergeCell ref="G40:H40"/>
    <mergeCell ref="G43:H43"/>
    <mergeCell ref="G25:H25"/>
    <mergeCell ref="G26:H26"/>
    <mergeCell ref="G27:H27"/>
    <mergeCell ref="G28:H28"/>
    <mergeCell ref="G41:H41"/>
    <mergeCell ref="G42:H42"/>
    <mergeCell ref="G29:H29"/>
    <mergeCell ref="G38:H38"/>
    <mergeCell ref="G36:H36"/>
    <mergeCell ref="G37:H37"/>
    <mergeCell ref="G34:H34"/>
    <mergeCell ref="G35:H35"/>
  </mergeCells>
  <phoneticPr fontId="0" type="noConversion"/>
  <hyperlinks>
    <hyperlink ref="D4" location="'104th'!A1" display="104th Ave Mup" xr:uid="{00000000-0004-0000-1000-000000000000}"/>
    <hyperlink ref="A2:B2" location="Overview!A1" display="Trails Overview" xr:uid="{00000000-0004-0000-1000-000001000000}"/>
    <hyperlink ref="D8" location="WycoFoxCCP!A1" display="WycoFoxCCP Trail" xr:uid="{00000000-0004-0000-1000-000002000000}"/>
    <hyperlink ref="D5" location="GrangeHall!A1" display="Grange Hall Trail" xr:uid="{00000000-0004-0000-1000-000003000000}"/>
    <hyperlink ref="D6" location="PlatteRiverN!A1" display="Platte River N Trail" xr:uid="{00000000-0004-0000-1000-000004000000}"/>
    <hyperlink ref="D7" location="SkyWoodThorn!A1" display="Skylake Woodglen ThornCr MUPS" xr:uid="{00000000-0004-0000-1000-000005000000}"/>
  </hyperlinks>
  <pageMargins left="1" right="0.75" top="0.75" bottom="0.75" header="0.5" footer="0.5"/>
  <pageSetup scale="83" orientation="portrait" r:id="rId1"/>
  <headerFooter alignWithMargins="0">
    <oddHeader>&amp;L&amp;"Arial,Bold"&amp;Uhttp://geobiking.org&amp;C&amp;F</oddHeader>
    <oddFooter>&amp;LAuthor: &amp;"Arial,Bold"Robert Prehn&amp;CData free for personal use and remains property of author.&amp;R&amp;D</oddFooter>
  </headerFooter>
  <webPublishItems count="1">
    <webPublishItem id="9916" divId="CO_DN_9916" sourceType="sheet" destinationFile="C:\GPS\Bicycle\CO_DN\CO_DN_CBW.htm" title="CO_DN CBW Trail Description"/>
  </webPublishItem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7">
    <pageSetUpPr fitToPage="1"/>
  </sheetPr>
  <dimension ref="A1:H39"/>
  <sheetViews>
    <sheetView zoomScaleNormal="100" workbookViewId="0">
      <selection activeCell="H17" sqref="H17"/>
    </sheetView>
  </sheetViews>
  <sheetFormatPr defaultRowHeight="12.75" x14ac:dyDescent="0.2"/>
  <cols>
    <col min="1" max="1" width="10.28515625" customWidth="1"/>
    <col min="2" max="2" width="11.42578125" bestFit="1" customWidth="1"/>
    <col min="3" max="3" width="13.140625" bestFit="1" customWidth="1"/>
    <col min="4" max="4" width="16.42578125" bestFit="1" customWidth="1"/>
    <col min="5" max="5" width="8" bestFit="1" customWidth="1"/>
    <col min="6" max="6" width="15" customWidth="1"/>
    <col min="7" max="7" width="8.140625" bestFit="1" customWidth="1"/>
    <col min="8" max="8" width="22.5703125" customWidth="1"/>
  </cols>
  <sheetData>
    <row r="1" spans="1:8" ht="22.5" customHeight="1" x14ac:dyDescent="0.2">
      <c r="A1" s="942" t="s">
        <v>5337</v>
      </c>
      <c r="B1" s="943"/>
      <c r="C1" s="872" t="s">
        <v>3814</v>
      </c>
      <c r="D1" s="873"/>
      <c r="E1" s="873"/>
      <c r="F1" s="873"/>
      <c r="G1" s="873"/>
      <c r="H1" s="873"/>
    </row>
    <row r="2" spans="1:8" ht="19.5" customHeight="1" x14ac:dyDescent="0.2">
      <c r="A2" s="980" t="s">
        <v>2680</v>
      </c>
      <c r="B2" s="874"/>
      <c r="C2" s="979" t="s">
        <v>3815</v>
      </c>
      <c r="D2" s="944"/>
      <c r="E2" s="944"/>
      <c r="F2" s="944"/>
      <c r="G2" s="944"/>
      <c r="H2" s="944"/>
    </row>
    <row r="3" spans="1:8" x14ac:dyDescent="0.2">
      <c r="A3" s="874"/>
      <c r="B3" s="874"/>
      <c r="C3" s="18"/>
      <c r="E3" s="25"/>
      <c r="F3" s="25"/>
      <c r="G3" s="25"/>
      <c r="H3" s="25"/>
    </row>
    <row r="4" spans="1:8" x14ac:dyDescent="0.2">
      <c r="A4" s="186" t="s">
        <v>2545</v>
      </c>
      <c r="B4" s="55" t="s">
        <v>271</v>
      </c>
      <c r="C4" s="27" t="s">
        <v>220</v>
      </c>
      <c r="D4" s="2" t="s">
        <v>401</v>
      </c>
      <c r="E4" s="25"/>
      <c r="F4" s="27" t="s">
        <v>3975</v>
      </c>
      <c r="G4" s="945"/>
      <c r="H4" s="945"/>
    </row>
    <row r="5" spans="1:8" x14ac:dyDescent="0.2">
      <c r="A5" s="143"/>
      <c r="B5" s="55"/>
      <c r="C5" s="34"/>
      <c r="D5" s="2"/>
      <c r="E5" s="25"/>
      <c r="F5" s="34"/>
      <c r="G5" s="945"/>
      <c r="H5" s="945"/>
    </row>
    <row r="6" spans="1:8" x14ac:dyDescent="0.2">
      <c r="A6" s="28" t="s">
        <v>5202</v>
      </c>
      <c r="B6" s="3">
        <f>COUNT(E25:E37)</f>
        <v>13</v>
      </c>
      <c r="C6" s="9"/>
      <c r="F6" s="200" t="s">
        <v>4871</v>
      </c>
      <c r="G6" s="982" t="s">
        <v>7847</v>
      </c>
      <c r="H6" s="983"/>
    </row>
    <row r="7" spans="1:8" x14ac:dyDescent="0.2">
      <c r="A7" s="143"/>
      <c r="B7" s="3"/>
      <c r="C7" s="9"/>
      <c r="F7" s="205">
        <v>43695</v>
      </c>
      <c r="G7" s="983"/>
      <c r="H7" s="983"/>
    </row>
    <row r="8" spans="1:8" ht="13.5" thickBot="1" x14ac:dyDescent="0.25">
      <c r="A8" s="143"/>
      <c r="B8" s="3"/>
      <c r="C8" s="9"/>
      <c r="F8" s="37"/>
      <c r="G8" s="37"/>
    </row>
    <row r="9" spans="1:8" x14ac:dyDescent="0.2">
      <c r="A9" s="877" t="s">
        <v>5619</v>
      </c>
      <c r="B9" s="878"/>
      <c r="C9" s="878"/>
      <c r="D9" s="878"/>
      <c r="E9" s="878"/>
      <c r="F9" s="878"/>
      <c r="G9" s="878"/>
      <c r="H9" s="879"/>
    </row>
    <row r="10" spans="1:8" s="24" customFormat="1" ht="13.5" thickBot="1" x14ac:dyDescent="0.25">
      <c r="A10" s="880" t="s">
        <v>3816</v>
      </c>
      <c r="B10" s="881"/>
      <c r="C10" s="882" t="s">
        <v>3817</v>
      </c>
      <c r="D10" s="882"/>
      <c r="E10" s="882" t="s">
        <v>3818</v>
      </c>
      <c r="F10" s="882"/>
      <c r="G10" s="191"/>
      <c r="H10" s="196" t="s">
        <v>530</v>
      </c>
    </row>
    <row r="11" spans="1:8" ht="13.5" thickBot="1" x14ac:dyDescent="0.25">
      <c r="A11" s="940"/>
      <c r="B11" s="940"/>
      <c r="C11" s="883">
        <v>3</v>
      </c>
      <c r="D11" s="941"/>
      <c r="E11" s="883">
        <v>2.2000000000000002</v>
      </c>
      <c r="F11" s="883"/>
      <c r="G11" s="192"/>
    </row>
    <row r="12" spans="1:8" x14ac:dyDescent="0.2">
      <c r="A12" s="867" t="s">
        <v>3081</v>
      </c>
      <c r="B12" s="868"/>
      <c r="C12" s="868"/>
      <c r="D12" s="868"/>
      <c r="E12" s="868"/>
      <c r="F12" s="868"/>
      <c r="G12" s="868"/>
      <c r="H12" s="869"/>
    </row>
    <row r="13" spans="1:8" ht="13.5" thickBot="1" x14ac:dyDescent="0.25">
      <c r="A13" s="12" t="s">
        <v>3819</v>
      </c>
      <c r="B13" s="13" t="s">
        <v>3820</v>
      </c>
      <c r="C13" s="14" t="s">
        <v>3821</v>
      </c>
      <c r="D13" s="13" t="s">
        <v>3822</v>
      </c>
      <c r="E13" s="13" t="s">
        <v>3823</v>
      </c>
      <c r="F13" s="13" t="s">
        <v>3363</v>
      </c>
      <c r="G13" s="13" t="s">
        <v>1388</v>
      </c>
      <c r="H13" s="195" t="s">
        <v>3824</v>
      </c>
    </row>
    <row r="14" spans="1:8" s="8" customFormat="1" x14ac:dyDescent="0.2">
      <c r="A14" s="21">
        <v>5108</v>
      </c>
      <c r="B14" s="21">
        <f>E37</f>
        <v>5152</v>
      </c>
      <c r="C14" s="22">
        <v>5108</v>
      </c>
      <c r="D14" s="22">
        <v>5138</v>
      </c>
      <c r="E14" s="22">
        <f>B14 - A14</f>
        <v>44</v>
      </c>
      <c r="F14" s="22">
        <v>101</v>
      </c>
      <c r="G14" s="22"/>
      <c r="H14" s="3">
        <v>0</v>
      </c>
    </row>
    <row r="15" spans="1:8" s="8" customFormat="1" x14ac:dyDescent="0.2">
      <c r="A15" s="19"/>
      <c r="B15" s="19"/>
      <c r="C15" s="16"/>
      <c r="D15" s="17"/>
      <c r="E15" s="17"/>
      <c r="F15" s="17"/>
      <c r="G15" s="17"/>
      <c r="H15" s="17"/>
    </row>
    <row r="16" spans="1:8" s="8" customFormat="1" ht="12.75" customHeight="1" x14ac:dyDescent="0.2">
      <c r="A16" s="148" t="s">
        <v>3079</v>
      </c>
      <c r="B16" s="931" t="s">
        <v>3368</v>
      </c>
      <c r="C16" s="931"/>
      <c r="D16" s="175" t="s">
        <v>3080</v>
      </c>
      <c r="E16" s="930" t="s">
        <v>3116</v>
      </c>
      <c r="F16" s="930"/>
      <c r="G16" s="930"/>
      <c r="H16" s="930"/>
    </row>
    <row r="17" spans="1:8" s="8" customFormat="1" x14ac:dyDescent="0.2">
      <c r="A17" s="19"/>
      <c r="B17" s="19"/>
      <c r="C17" s="16"/>
      <c r="D17" s="175" t="s">
        <v>1165</v>
      </c>
      <c r="E17" s="244" t="s">
        <v>1167</v>
      </c>
      <c r="F17" s="17"/>
      <c r="G17" s="17"/>
      <c r="H17" s="17"/>
    </row>
    <row r="18" spans="1:8" s="8" customFormat="1" ht="12.75" customHeight="1" x14ac:dyDescent="0.2">
      <c r="A18" s="148" t="s">
        <v>3083</v>
      </c>
      <c r="B18" s="931" t="s">
        <v>3115</v>
      </c>
      <c r="C18" s="931"/>
      <c r="D18" s="931"/>
      <c r="E18" s="931"/>
      <c r="F18" s="931"/>
      <c r="G18" s="931"/>
      <c r="H18" s="931"/>
    </row>
    <row r="19" spans="1:8" s="8" customFormat="1" x14ac:dyDescent="0.2">
      <c r="A19" s="19"/>
      <c r="B19" s="19"/>
      <c r="C19" s="16"/>
      <c r="D19" s="17"/>
      <c r="E19" s="17"/>
      <c r="F19" s="17"/>
      <c r="G19" s="17"/>
      <c r="H19" s="17"/>
    </row>
    <row r="20" spans="1:8" s="8" customFormat="1" ht="12.75" customHeight="1" x14ac:dyDescent="0.2">
      <c r="A20" s="148" t="s">
        <v>4159</v>
      </c>
      <c r="B20" s="931" t="s">
        <v>1648</v>
      </c>
      <c r="C20" s="931"/>
      <c r="D20" s="931"/>
      <c r="E20" s="931"/>
      <c r="F20" s="931"/>
      <c r="G20" s="931"/>
      <c r="H20" s="931"/>
    </row>
    <row r="21" spans="1:8" ht="13.5" thickBot="1" x14ac:dyDescent="0.25">
      <c r="C21" s="1"/>
    </row>
    <row r="22" spans="1:8" ht="13.5" thickBot="1" x14ac:dyDescent="0.25">
      <c r="A22" s="969" t="s">
        <v>2683</v>
      </c>
      <c r="B22" s="969"/>
      <c r="C22" s="168" t="s">
        <v>5913</v>
      </c>
      <c r="D22" s="895" t="s">
        <v>5907</v>
      </c>
      <c r="E22" s="986"/>
      <c r="F22" s="896"/>
      <c r="G22" s="895" t="s">
        <v>5906</v>
      </c>
      <c r="H22" s="896"/>
    </row>
    <row r="23" spans="1:8" ht="13.5" thickBot="1" x14ac:dyDescent="0.25">
      <c r="A23" s="1117" t="s">
        <v>5333</v>
      </c>
      <c r="B23" s="1117"/>
      <c r="C23" s="165" t="s">
        <v>5332</v>
      </c>
      <c r="D23" s="931" t="s">
        <v>5133</v>
      </c>
      <c r="E23" s="971"/>
      <c r="F23" s="971"/>
      <c r="G23" s="973" t="s">
        <v>5132</v>
      </c>
      <c r="H23" s="973"/>
    </row>
    <row r="24" spans="1:8" s="3" customFormat="1" ht="13.5" thickBot="1" x14ac:dyDescent="0.25">
      <c r="A24" s="4" t="s">
        <v>3488</v>
      </c>
      <c r="B24" s="4" t="s">
        <v>3320</v>
      </c>
      <c r="C24" s="5" t="s">
        <v>3319</v>
      </c>
      <c r="D24" s="4" t="s">
        <v>3992</v>
      </c>
      <c r="E24" s="4" t="s">
        <v>3486</v>
      </c>
      <c r="F24" s="4" t="s">
        <v>3318</v>
      </c>
      <c r="G24" s="903" t="s">
        <v>3950</v>
      </c>
      <c r="H24" s="904"/>
    </row>
    <row r="25" spans="1:8" x14ac:dyDescent="0.2">
      <c r="A25" s="119" t="s">
        <v>5134</v>
      </c>
      <c r="B25" s="87" t="s">
        <v>1552</v>
      </c>
      <c r="C25" s="87" t="s">
        <v>233</v>
      </c>
      <c r="D25" s="87" t="s">
        <v>1553</v>
      </c>
      <c r="E25" s="88">
        <v>5108</v>
      </c>
      <c r="F25" s="86" t="s">
        <v>3744</v>
      </c>
      <c r="G25" s="1022" t="s">
        <v>3117</v>
      </c>
      <c r="H25" s="988"/>
    </row>
    <row r="26" spans="1:8" x14ac:dyDescent="0.2">
      <c r="A26" s="120" t="s">
        <v>1551</v>
      </c>
      <c r="B26" s="91" t="s">
        <v>3955</v>
      </c>
      <c r="C26" s="91" t="s">
        <v>3958</v>
      </c>
      <c r="D26" s="91" t="s">
        <v>1650</v>
      </c>
      <c r="E26" s="92">
        <v>5107</v>
      </c>
      <c r="F26" s="90" t="s">
        <v>3744</v>
      </c>
      <c r="G26" s="989" t="s">
        <v>1652</v>
      </c>
      <c r="H26" s="990"/>
    </row>
    <row r="27" spans="1:8" ht="25.5" customHeight="1" x14ac:dyDescent="0.2">
      <c r="A27" s="89" t="s">
        <v>1649</v>
      </c>
      <c r="B27" s="90" t="s">
        <v>1646</v>
      </c>
      <c r="C27" s="90" t="s">
        <v>3118</v>
      </c>
      <c r="D27" s="90" t="s">
        <v>3119</v>
      </c>
      <c r="E27" s="90">
        <v>5108</v>
      </c>
      <c r="F27" s="90" t="s">
        <v>1099</v>
      </c>
      <c r="G27" s="929" t="s">
        <v>3120</v>
      </c>
      <c r="H27" s="910"/>
    </row>
    <row r="28" spans="1:8" x14ac:dyDescent="0.2">
      <c r="A28" s="89" t="s">
        <v>5135</v>
      </c>
      <c r="B28" s="90" t="s">
        <v>3956</v>
      </c>
      <c r="C28" s="91" t="s">
        <v>3959</v>
      </c>
      <c r="D28" s="91" t="s">
        <v>435</v>
      </c>
      <c r="E28" s="92">
        <v>5108</v>
      </c>
      <c r="F28" s="90" t="s">
        <v>3488</v>
      </c>
      <c r="G28" s="985" t="s">
        <v>435</v>
      </c>
      <c r="H28" s="958"/>
    </row>
    <row r="29" spans="1:8" ht="26.25" customHeight="1" x14ac:dyDescent="0.2">
      <c r="A29" s="89" t="s">
        <v>1647</v>
      </c>
      <c r="B29" s="90" t="s">
        <v>3957</v>
      </c>
      <c r="C29" s="91" t="s">
        <v>3960</v>
      </c>
      <c r="D29" s="90" t="s">
        <v>1214</v>
      </c>
      <c r="E29" s="92">
        <v>5148</v>
      </c>
      <c r="F29" s="90" t="s">
        <v>3487</v>
      </c>
      <c r="G29" s="929" t="s">
        <v>1651</v>
      </c>
      <c r="H29" s="958"/>
    </row>
    <row r="30" spans="1:8" s="766" customFormat="1" x14ac:dyDescent="0.2">
      <c r="A30" s="787" t="s">
        <v>7873</v>
      </c>
      <c r="B30" s="788">
        <v>39049.411999999997</v>
      </c>
      <c r="C30" s="789" t="s">
        <v>1791</v>
      </c>
      <c r="D30" s="789" t="s">
        <v>7874</v>
      </c>
      <c r="E30" s="790">
        <v>5139</v>
      </c>
      <c r="F30" s="788" t="s">
        <v>3744</v>
      </c>
      <c r="G30" s="1118" t="s">
        <v>7877</v>
      </c>
      <c r="H30" s="1119"/>
    </row>
    <row r="31" spans="1:8" s="766" customFormat="1" x14ac:dyDescent="0.2">
      <c r="A31" s="787" t="s">
        <v>7869</v>
      </c>
      <c r="B31" s="788" t="s">
        <v>3957</v>
      </c>
      <c r="C31" s="789" t="s">
        <v>7870</v>
      </c>
      <c r="D31" s="789" t="s">
        <v>7875</v>
      </c>
      <c r="E31" s="790">
        <v>5145</v>
      </c>
      <c r="F31" s="788" t="s">
        <v>7871</v>
      </c>
      <c r="G31" s="1118" t="s">
        <v>7872</v>
      </c>
      <c r="H31" s="1119"/>
    </row>
    <row r="32" spans="1:8" s="766" customFormat="1" x14ac:dyDescent="0.2">
      <c r="A32" s="787" t="s">
        <v>7863</v>
      </c>
      <c r="B32" s="788" t="s">
        <v>7864</v>
      </c>
      <c r="C32" s="789" t="s">
        <v>7865</v>
      </c>
      <c r="D32" s="789" t="s">
        <v>7876</v>
      </c>
      <c r="E32" s="790">
        <v>5145</v>
      </c>
      <c r="F32" s="788" t="s">
        <v>116</v>
      </c>
      <c r="G32" s="1118" t="s">
        <v>7866</v>
      </c>
      <c r="H32" s="1119"/>
    </row>
    <row r="33" spans="1:8" s="766" customFormat="1" ht="26.25" customHeight="1" x14ac:dyDescent="0.2">
      <c r="A33" s="787" t="s">
        <v>2556</v>
      </c>
      <c r="B33" s="788" t="s">
        <v>7878</v>
      </c>
      <c r="C33" s="789" t="s">
        <v>7879</v>
      </c>
      <c r="D33" s="789" t="s">
        <v>7880</v>
      </c>
      <c r="E33" s="790">
        <v>5108</v>
      </c>
      <c r="F33" s="788" t="s">
        <v>2283</v>
      </c>
      <c r="G33" s="1118" t="s">
        <v>7881</v>
      </c>
      <c r="H33" s="1119"/>
    </row>
    <row r="34" spans="1:8" s="766" customFormat="1" ht="25.5" customHeight="1" x14ac:dyDescent="0.2">
      <c r="A34" s="787" t="s">
        <v>7858</v>
      </c>
      <c r="B34" s="788" t="s">
        <v>7860</v>
      </c>
      <c r="C34" s="789" t="s">
        <v>7859</v>
      </c>
      <c r="D34" s="789" t="s">
        <v>7862</v>
      </c>
      <c r="E34" s="790">
        <v>5146</v>
      </c>
      <c r="F34" s="788" t="s">
        <v>1099</v>
      </c>
      <c r="G34" s="1118" t="s">
        <v>7867</v>
      </c>
      <c r="H34" s="1119"/>
    </row>
    <row r="35" spans="1:8" s="766" customFormat="1" x14ac:dyDescent="0.2">
      <c r="A35" s="89" t="s">
        <v>7882</v>
      </c>
      <c r="B35" s="765" t="s">
        <v>7852</v>
      </c>
      <c r="C35" s="768" t="s">
        <v>720</v>
      </c>
      <c r="D35" s="768" t="s">
        <v>7883</v>
      </c>
      <c r="E35" s="92">
        <v>5145</v>
      </c>
      <c r="F35" s="765" t="s">
        <v>1099</v>
      </c>
      <c r="G35" s="929" t="s">
        <v>7853</v>
      </c>
      <c r="H35" s="958"/>
    </row>
    <row r="36" spans="1:8" s="766" customFormat="1" x14ac:dyDescent="0.2">
      <c r="A36" s="89" t="s">
        <v>7854</v>
      </c>
      <c r="B36" s="90" t="s">
        <v>7855</v>
      </c>
      <c r="C36" s="91" t="s">
        <v>7861</v>
      </c>
      <c r="D36" s="91" t="s">
        <v>7856</v>
      </c>
      <c r="E36" s="92">
        <v>5142</v>
      </c>
      <c r="F36" s="90" t="s">
        <v>4342</v>
      </c>
      <c r="G36" s="929" t="s">
        <v>7857</v>
      </c>
      <c r="H36" s="958"/>
    </row>
    <row r="37" spans="1:8" ht="13.5" thickBot="1" x14ac:dyDescent="0.25">
      <c r="A37" s="94" t="s">
        <v>7848</v>
      </c>
      <c r="B37" s="95" t="s">
        <v>7849</v>
      </c>
      <c r="C37" s="96" t="s">
        <v>7850</v>
      </c>
      <c r="D37" s="95" t="s">
        <v>7851</v>
      </c>
      <c r="E37" s="97">
        <v>5152</v>
      </c>
      <c r="F37" s="95" t="s">
        <v>3744</v>
      </c>
      <c r="G37" s="977" t="s">
        <v>7868</v>
      </c>
      <c r="H37" s="961"/>
    </row>
    <row r="38" spans="1:8" x14ac:dyDescent="0.2">
      <c r="A38" s="29"/>
      <c r="B38" s="29"/>
      <c r="C38" s="29"/>
      <c r="D38" s="29"/>
      <c r="E38" s="29"/>
      <c r="F38" s="29"/>
      <c r="G38" s="29"/>
      <c r="H38" s="29"/>
    </row>
    <row r="39" spans="1:8" s="8" customFormat="1" x14ac:dyDescent="0.2">
      <c r="A39" s="28" t="s">
        <v>295</v>
      </c>
      <c r="B39" s="225" t="s">
        <v>4777</v>
      </c>
    </row>
  </sheetData>
  <mergeCells count="39">
    <mergeCell ref="G33:H33"/>
    <mergeCell ref="G27:H27"/>
    <mergeCell ref="G28:H28"/>
    <mergeCell ref="G37:H37"/>
    <mergeCell ref="G6:H7"/>
    <mergeCell ref="G23:H23"/>
    <mergeCell ref="G24:H24"/>
    <mergeCell ref="G25:H25"/>
    <mergeCell ref="G26:H26"/>
    <mergeCell ref="G29:H29"/>
    <mergeCell ref="G36:H36"/>
    <mergeCell ref="G35:H35"/>
    <mergeCell ref="G30:H30"/>
    <mergeCell ref="G31:H31"/>
    <mergeCell ref="G32:H32"/>
    <mergeCell ref="G34:H34"/>
    <mergeCell ref="D23:F23"/>
    <mergeCell ref="A23:B23"/>
    <mergeCell ref="A12:H12"/>
    <mergeCell ref="E16:H16"/>
    <mergeCell ref="B16:C16"/>
    <mergeCell ref="D22:F22"/>
    <mergeCell ref="A22:B22"/>
    <mergeCell ref="B20:H20"/>
    <mergeCell ref="B18:H18"/>
    <mergeCell ref="G22:H22"/>
    <mergeCell ref="C11:D11"/>
    <mergeCell ref="E11:F11"/>
    <mergeCell ref="A10:B10"/>
    <mergeCell ref="C10:D10"/>
    <mergeCell ref="E10:F10"/>
    <mergeCell ref="A11:B11"/>
    <mergeCell ref="A1:B1"/>
    <mergeCell ref="C1:H1"/>
    <mergeCell ref="C2:H2"/>
    <mergeCell ref="A9:H9"/>
    <mergeCell ref="A3:B3"/>
    <mergeCell ref="A2:B2"/>
    <mergeCell ref="G4:H5"/>
  </mergeCells>
  <phoneticPr fontId="0" type="noConversion"/>
  <hyperlinks>
    <hyperlink ref="D4" location="PlatteRiverN!A1" display="Platte River N Trail" xr:uid="{00000000-0004-0000-1100-000000000000}"/>
    <hyperlink ref="A2:B2" location="Overview!A1" display="Trails Overview" xr:uid="{00000000-0004-0000-1100-000001000000}"/>
    <hyperlink ref="B39" location="RTD!A34" display="RTD-CY" xr:uid="{00000000-0004-0000-1100-000002000000}"/>
  </hyperlinks>
  <pageMargins left="1" right="0.75" top="0.75" bottom="0.75" header="0.5" footer="0.5"/>
  <pageSetup scale="83" orientation="portrait" r:id="rId1"/>
  <headerFooter alignWithMargins="0">
    <oddHeader>&amp;L&amp;"Arial,Bold"&amp;Uhttp://geobiking.org&amp;C&amp;F</oddHeader>
    <oddFooter>&amp;LAuthor: &amp;"Arial,Bold"Robert Prehn&amp;CData free for personal use and remains property of author.&amp;R&amp;D</oddFooter>
  </headerFooter>
  <webPublishItems count="1">
    <webPublishItem id="3349" divId="DR_North_3349" sourceType="sheet" destinationFile="C:\GPS\Bicycle\CO_DN\CO_DN_CY.htm" title="GeoBiking CO_DN CY Trail Description"/>
  </webPublishItem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36">
    <pageSetUpPr fitToPage="1"/>
  </sheetPr>
  <dimension ref="A1:H44"/>
  <sheetViews>
    <sheetView zoomScaleNormal="100" workbookViewId="0">
      <selection sqref="A1:B1"/>
    </sheetView>
  </sheetViews>
  <sheetFormatPr defaultRowHeight="12.75" x14ac:dyDescent="0.2"/>
  <cols>
    <col min="1" max="1" width="10.42578125" bestFit="1" customWidth="1"/>
    <col min="2" max="2" width="11.42578125" bestFit="1" customWidth="1"/>
    <col min="3" max="3" width="12.7109375" customWidth="1"/>
    <col min="4" max="4" width="17" bestFit="1" customWidth="1"/>
    <col min="5" max="5" width="8" bestFit="1" customWidth="1"/>
    <col min="6" max="6" width="15.140625" bestFit="1" customWidth="1"/>
    <col min="7" max="7" width="8.140625" bestFit="1" customWidth="1"/>
    <col min="8" max="8" width="27.85546875" customWidth="1"/>
  </cols>
  <sheetData>
    <row r="1" spans="1:8" ht="23.25" customHeight="1" x14ac:dyDescent="0.2">
      <c r="A1" s="942" t="s">
        <v>5293</v>
      </c>
      <c r="B1" s="943"/>
      <c r="C1" s="872" t="s">
        <v>5223</v>
      </c>
      <c r="D1" s="873"/>
      <c r="E1" s="873"/>
      <c r="F1" s="873"/>
      <c r="G1" s="873"/>
      <c r="H1" s="873"/>
    </row>
    <row r="2" spans="1:8" ht="26.25" customHeight="1" x14ac:dyDescent="0.2">
      <c r="A2" s="874" t="s">
        <v>2679</v>
      </c>
      <c r="B2" s="874"/>
      <c r="C2" s="979" t="s">
        <v>1919</v>
      </c>
      <c r="D2" s="872"/>
      <c r="E2" s="872"/>
      <c r="F2" s="872"/>
      <c r="G2" s="872"/>
      <c r="H2" s="872"/>
    </row>
    <row r="3" spans="1:8" ht="29.25" customHeight="1" x14ac:dyDescent="0.2">
      <c r="A3" s="874"/>
      <c r="B3" s="874"/>
      <c r="C3" s="1005" t="s">
        <v>1918</v>
      </c>
      <c r="D3" s="1069"/>
      <c r="E3" s="1069"/>
      <c r="F3" s="1069"/>
      <c r="G3" s="1069"/>
      <c r="H3" s="1069"/>
    </row>
    <row r="4" spans="1:8" ht="12.75" customHeight="1" x14ac:dyDescent="0.2">
      <c r="A4" s="874"/>
      <c r="B4" s="874"/>
      <c r="C4" s="18"/>
      <c r="E4" s="25"/>
      <c r="F4" s="25"/>
      <c r="G4" s="25"/>
      <c r="H4" s="25"/>
    </row>
    <row r="5" spans="1:8" x14ac:dyDescent="0.2">
      <c r="A5" s="186" t="s">
        <v>2545</v>
      </c>
      <c r="B5" s="52" t="s">
        <v>5224</v>
      </c>
      <c r="C5" s="27" t="s">
        <v>220</v>
      </c>
      <c r="D5" s="874" t="s">
        <v>5104</v>
      </c>
      <c r="E5" s="874"/>
      <c r="F5" s="27" t="s">
        <v>3975</v>
      </c>
      <c r="G5" s="876" t="s">
        <v>219</v>
      </c>
      <c r="H5" s="876"/>
    </row>
    <row r="6" spans="1:8" x14ac:dyDescent="0.2">
      <c r="A6" s="143"/>
      <c r="B6" s="56"/>
      <c r="C6" s="27"/>
      <c r="D6" s="916" t="s">
        <v>5472</v>
      </c>
      <c r="E6" s="1024"/>
      <c r="F6" s="248" t="s">
        <v>4817</v>
      </c>
      <c r="G6" s="876"/>
      <c r="H6" s="876"/>
    </row>
    <row r="7" spans="1:8" x14ac:dyDescent="0.2">
      <c r="A7" s="28" t="s">
        <v>5202</v>
      </c>
      <c r="B7" s="3">
        <f>COUNT(E29:E42)</f>
        <v>14</v>
      </c>
      <c r="C7" s="27"/>
      <c r="D7" s="2" t="s">
        <v>4811</v>
      </c>
      <c r="E7" s="215"/>
      <c r="F7" s="34"/>
      <c r="G7" s="38"/>
      <c r="H7" s="38"/>
    </row>
    <row r="8" spans="1:8" x14ac:dyDescent="0.2">
      <c r="A8" s="143"/>
      <c r="B8" s="56"/>
      <c r="C8" s="34"/>
      <c r="D8" s="2" t="s">
        <v>1917</v>
      </c>
      <c r="E8" s="215"/>
      <c r="F8" s="34"/>
      <c r="G8" s="38"/>
      <c r="H8" s="38"/>
    </row>
    <row r="9" spans="1:8" ht="25.5" customHeight="1" x14ac:dyDescent="0.2">
      <c r="A9" s="148" t="s">
        <v>5794</v>
      </c>
      <c r="B9" s="890" t="s">
        <v>5818</v>
      </c>
      <c r="C9" s="947"/>
      <c r="D9" s="947"/>
      <c r="E9" s="947"/>
      <c r="F9" s="34"/>
      <c r="G9" s="38"/>
      <c r="H9" s="38"/>
    </row>
    <row r="10" spans="1:8" ht="12" customHeight="1" x14ac:dyDescent="0.2">
      <c r="A10" s="143"/>
      <c r="B10" s="56"/>
      <c r="C10" s="34"/>
      <c r="D10" s="2"/>
      <c r="E10" s="215"/>
      <c r="F10" s="200" t="s">
        <v>4871</v>
      </c>
      <c r="G10" s="1124" t="s">
        <v>4812</v>
      </c>
      <c r="H10" s="1124"/>
    </row>
    <row r="11" spans="1:8" ht="12.75" customHeight="1" x14ac:dyDescent="0.2">
      <c r="A11" s="28" t="s">
        <v>2507</v>
      </c>
      <c r="B11" s="1123" t="s">
        <v>2509</v>
      </c>
      <c r="C11" s="1123"/>
      <c r="D11" s="1123"/>
      <c r="E11" s="1123"/>
      <c r="F11" s="205">
        <v>40096</v>
      </c>
      <c r="G11" s="1124"/>
      <c r="H11" s="1124"/>
    </row>
    <row r="12" spans="1:8" ht="13.5" thickBot="1" x14ac:dyDescent="0.25">
      <c r="C12" s="9"/>
      <c r="F12" s="205"/>
      <c r="G12" s="156"/>
      <c r="H12" s="156"/>
    </row>
    <row r="13" spans="1:8" x14ac:dyDescent="0.2">
      <c r="A13" s="1120" t="s">
        <v>5619</v>
      </c>
      <c r="B13" s="1121"/>
      <c r="C13" s="1121"/>
      <c r="D13" s="1121"/>
      <c r="E13" s="1121"/>
      <c r="F13" s="1121"/>
      <c r="G13" s="1121"/>
      <c r="H13" s="1122"/>
    </row>
    <row r="14" spans="1:8" s="24" customFormat="1" ht="13.5" thickBot="1" x14ac:dyDescent="0.25">
      <c r="A14" s="1126" t="s">
        <v>3816</v>
      </c>
      <c r="B14" s="1127"/>
      <c r="C14" s="1128" t="s">
        <v>3817</v>
      </c>
      <c r="D14" s="1128"/>
      <c r="E14" s="1128" t="s">
        <v>3818</v>
      </c>
      <c r="F14" s="1128"/>
      <c r="G14" s="198"/>
      <c r="H14" s="203" t="s">
        <v>530</v>
      </c>
    </row>
    <row r="15" spans="1:8" ht="13.5" thickBot="1" x14ac:dyDescent="0.25">
      <c r="A15" s="940"/>
      <c r="B15" s="940"/>
      <c r="C15" s="974">
        <v>7.3</v>
      </c>
      <c r="D15" s="941"/>
      <c r="E15" s="883">
        <v>6.5</v>
      </c>
      <c r="F15" s="883"/>
      <c r="G15" s="192"/>
    </row>
    <row r="16" spans="1:8" x14ac:dyDescent="0.2">
      <c r="A16" s="867" t="s">
        <v>3081</v>
      </c>
      <c r="B16" s="868"/>
      <c r="C16" s="868"/>
      <c r="D16" s="868"/>
      <c r="E16" s="868"/>
      <c r="F16" s="868"/>
      <c r="G16" s="868"/>
      <c r="H16" s="869"/>
    </row>
    <row r="17" spans="1:8" ht="13.5" thickBot="1" x14ac:dyDescent="0.25">
      <c r="A17" s="12" t="s">
        <v>3819</v>
      </c>
      <c r="B17" s="13" t="s">
        <v>3820</v>
      </c>
      <c r="C17" s="14" t="s">
        <v>3821</v>
      </c>
      <c r="D17" s="13" t="s">
        <v>3822</v>
      </c>
      <c r="E17" s="13" t="s">
        <v>3823</v>
      </c>
      <c r="F17" s="13" t="s">
        <v>3363</v>
      </c>
      <c r="G17" s="13" t="s">
        <v>1388</v>
      </c>
      <c r="H17" s="195" t="s">
        <v>3824</v>
      </c>
    </row>
    <row r="18" spans="1:8" s="8" customFormat="1" x14ac:dyDescent="0.2">
      <c r="A18" s="21">
        <f>E29</f>
        <v>6105</v>
      </c>
      <c r="B18" s="21">
        <f>E42</f>
        <v>5696</v>
      </c>
      <c r="C18" s="22">
        <v>5525</v>
      </c>
      <c r="D18" s="22">
        <v>6099</v>
      </c>
      <c r="E18" s="22">
        <f>B18 - A18</f>
        <v>-409</v>
      </c>
      <c r="F18" s="22">
        <v>602</v>
      </c>
      <c r="G18" s="22"/>
      <c r="H18" s="3">
        <v>4</v>
      </c>
    </row>
    <row r="19" spans="1:8" s="8" customFormat="1" x14ac:dyDescent="0.2">
      <c r="A19" s="19"/>
      <c r="B19" s="19"/>
      <c r="C19" s="16"/>
      <c r="D19" s="17"/>
      <c r="E19" s="17"/>
      <c r="F19" s="17"/>
      <c r="G19" s="17"/>
      <c r="H19" s="17"/>
    </row>
    <row r="20" spans="1:8" s="8" customFormat="1" ht="12.75" customHeight="1" x14ac:dyDescent="0.2">
      <c r="A20" s="148" t="s">
        <v>3079</v>
      </c>
      <c r="B20" s="931" t="s">
        <v>4814</v>
      </c>
      <c r="C20" s="931"/>
      <c r="D20" s="175" t="s">
        <v>3080</v>
      </c>
      <c r="E20" s="930" t="s">
        <v>5106</v>
      </c>
      <c r="F20" s="930"/>
      <c r="G20" s="930"/>
      <c r="H20" s="930"/>
    </row>
    <row r="21" spans="1:8" s="8" customFormat="1" x14ac:dyDescent="0.2">
      <c r="A21" s="19"/>
      <c r="B21" s="19"/>
      <c r="C21" s="16"/>
      <c r="D21" s="175" t="s">
        <v>1165</v>
      </c>
      <c r="E21" s="244" t="s">
        <v>1175</v>
      </c>
      <c r="F21" s="17"/>
      <c r="G21" s="17"/>
      <c r="H21" s="17"/>
    </row>
    <row r="22" spans="1:8" s="8" customFormat="1" x14ac:dyDescent="0.2">
      <c r="A22" s="148" t="s">
        <v>3370</v>
      </c>
      <c r="B22" s="148"/>
      <c r="C22" s="931" t="s">
        <v>5105</v>
      </c>
      <c r="D22" s="930"/>
      <c r="E22" s="930"/>
      <c r="F22" s="930"/>
      <c r="G22" s="930"/>
      <c r="H22" s="930"/>
    </row>
    <row r="23" spans="1:8" s="8" customFormat="1" x14ac:dyDescent="0.2">
      <c r="A23" s="19"/>
      <c r="B23" s="19"/>
      <c r="C23" s="16"/>
      <c r="D23" s="17"/>
      <c r="E23" s="17"/>
      <c r="F23" s="17"/>
      <c r="G23" s="17"/>
      <c r="H23" s="17"/>
    </row>
    <row r="24" spans="1:8" s="8" customFormat="1" ht="25.5" customHeight="1" x14ac:dyDescent="0.2">
      <c r="A24" s="148" t="s">
        <v>3085</v>
      </c>
      <c r="B24" s="931" t="s">
        <v>1910</v>
      </c>
      <c r="C24" s="931"/>
      <c r="D24" s="931"/>
      <c r="E24" s="931"/>
      <c r="F24" s="931"/>
      <c r="G24" s="931"/>
      <c r="H24" s="931"/>
    </row>
    <row r="25" spans="1:8" ht="13.5" thickBot="1" x14ac:dyDescent="0.25">
      <c r="C25" s="1"/>
    </row>
    <row r="26" spans="1:8" ht="13.5" thickBot="1" x14ac:dyDescent="0.25">
      <c r="A26" s="969" t="s">
        <v>2683</v>
      </c>
      <c r="B26" s="969"/>
      <c r="C26" s="168" t="s">
        <v>5913</v>
      </c>
      <c r="D26" s="969" t="s">
        <v>5907</v>
      </c>
      <c r="E26" s="969"/>
      <c r="F26" s="969"/>
      <c r="G26" s="895" t="s">
        <v>5906</v>
      </c>
      <c r="H26" s="896"/>
    </row>
    <row r="27" spans="1:8" ht="13.5" thickBot="1" x14ac:dyDescent="0.25">
      <c r="A27" s="1125" t="s">
        <v>1990</v>
      </c>
      <c r="B27" s="1125"/>
      <c r="C27" s="159" t="s">
        <v>1990</v>
      </c>
      <c r="D27" s="931" t="s">
        <v>4815</v>
      </c>
      <c r="E27" s="971"/>
      <c r="F27" s="971"/>
      <c r="G27" s="973" t="s">
        <v>5908</v>
      </c>
      <c r="H27" s="973"/>
    </row>
    <row r="28" spans="1:8" s="3" customFormat="1" ht="13.5" thickBot="1" x14ac:dyDescent="0.25">
      <c r="A28" s="4" t="s">
        <v>3488</v>
      </c>
      <c r="B28" s="4" t="s">
        <v>3320</v>
      </c>
      <c r="C28" s="5" t="s">
        <v>3319</v>
      </c>
      <c r="D28" s="4" t="s">
        <v>3992</v>
      </c>
      <c r="E28" s="4" t="s">
        <v>3486</v>
      </c>
      <c r="F28" s="4" t="s">
        <v>3318</v>
      </c>
      <c r="G28" s="903" t="s">
        <v>3950</v>
      </c>
      <c r="H28" s="904"/>
    </row>
    <row r="29" spans="1:8" x14ac:dyDescent="0.2">
      <c r="A29" s="85" t="s">
        <v>606</v>
      </c>
      <c r="B29" s="86" t="s">
        <v>607</v>
      </c>
      <c r="C29" s="87" t="s">
        <v>608</v>
      </c>
      <c r="D29" s="86" t="s">
        <v>609</v>
      </c>
      <c r="E29" s="88">
        <v>6105</v>
      </c>
      <c r="F29" s="86" t="s">
        <v>3744</v>
      </c>
      <c r="G29" s="1079" t="s">
        <v>613</v>
      </c>
      <c r="H29" s="1080"/>
    </row>
    <row r="30" spans="1:8" x14ac:dyDescent="0.2">
      <c r="A30" s="89" t="s">
        <v>1203</v>
      </c>
      <c r="B30" s="90" t="s">
        <v>1204</v>
      </c>
      <c r="C30" s="91" t="s">
        <v>1205</v>
      </c>
      <c r="D30" s="90" t="s">
        <v>1206</v>
      </c>
      <c r="E30" s="92">
        <v>6053</v>
      </c>
      <c r="F30" s="90" t="s">
        <v>3488</v>
      </c>
      <c r="G30" s="929" t="s">
        <v>1207</v>
      </c>
      <c r="H30" s="910"/>
    </row>
    <row r="31" spans="1:8" x14ac:dyDescent="0.2">
      <c r="A31" s="89" t="s">
        <v>614</v>
      </c>
      <c r="B31" s="90" t="s">
        <v>615</v>
      </c>
      <c r="C31" s="91" t="s">
        <v>616</v>
      </c>
      <c r="D31" s="90" t="s">
        <v>617</v>
      </c>
      <c r="E31" s="92">
        <v>5922</v>
      </c>
      <c r="F31" s="90" t="s">
        <v>3744</v>
      </c>
      <c r="G31" s="929"/>
      <c r="H31" s="910"/>
    </row>
    <row r="32" spans="1:8" x14ac:dyDescent="0.2">
      <c r="A32" s="89" t="s">
        <v>1208</v>
      </c>
      <c r="B32" s="90" t="s">
        <v>1209</v>
      </c>
      <c r="C32" s="91" t="s">
        <v>1210</v>
      </c>
      <c r="D32" s="90" t="s">
        <v>1211</v>
      </c>
      <c r="E32" s="92">
        <v>5744</v>
      </c>
      <c r="F32" s="90" t="s">
        <v>1212</v>
      </c>
      <c r="G32" s="985" t="s">
        <v>1213</v>
      </c>
      <c r="H32" s="958"/>
    </row>
    <row r="33" spans="1:8" ht="25.5" customHeight="1" x14ac:dyDescent="0.2">
      <c r="A33" s="89" t="s">
        <v>3833</v>
      </c>
      <c r="B33" s="90" t="s">
        <v>3831</v>
      </c>
      <c r="C33" s="91" t="s">
        <v>3832</v>
      </c>
      <c r="D33" s="90" t="s">
        <v>157</v>
      </c>
      <c r="E33" s="92">
        <v>5673</v>
      </c>
      <c r="F33" s="90" t="s">
        <v>3487</v>
      </c>
      <c r="G33" s="929" t="s">
        <v>4574</v>
      </c>
      <c r="H33" s="910"/>
    </row>
    <row r="34" spans="1:8" x14ac:dyDescent="0.2">
      <c r="A34" s="89" t="s">
        <v>158</v>
      </c>
      <c r="B34" s="90" t="s">
        <v>2453</v>
      </c>
      <c r="C34" s="91" t="s">
        <v>3832</v>
      </c>
      <c r="D34" s="90" t="s">
        <v>5262</v>
      </c>
      <c r="E34" s="92">
        <v>5768</v>
      </c>
      <c r="F34" s="90" t="s">
        <v>3744</v>
      </c>
      <c r="G34" s="929" t="s">
        <v>159</v>
      </c>
      <c r="H34" s="910"/>
    </row>
    <row r="35" spans="1:8" x14ac:dyDescent="0.2">
      <c r="A35" s="89" t="s">
        <v>160</v>
      </c>
      <c r="B35" s="90" t="s">
        <v>161</v>
      </c>
      <c r="C35" s="91" t="s">
        <v>162</v>
      </c>
      <c r="D35" s="90" t="s">
        <v>163</v>
      </c>
      <c r="E35" s="92">
        <v>5751</v>
      </c>
      <c r="F35" s="90" t="s">
        <v>3744</v>
      </c>
      <c r="G35" s="985" t="s">
        <v>164</v>
      </c>
      <c r="H35" s="958"/>
    </row>
    <row r="36" spans="1:8" x14ac:dyDescent="0.2">
      <c r="A36" s="89" t="s">
        <v>165</v>
      </c>
      <c r="B36" s="90" t="s">
        <v>691</v>
      </c>
      <c r="C36" s="91" t="s">
        <v>5391</v>
      </c>
      <c r="D36" s="90" t="s">
        <v>1341</v>
      </c>
      <c r="E36" s="92">
        <v>5722</v>
      </c>
      <c r="F36" s="90" t="s">
        <v>3744</v>
      </c>
      <c r="G36" s="985" t="s">
        <v>1342</v>
      </c>
      <c r="H36" s="958"/>
    </row>
    <row r="37" spans="1:8" x14ac:dyDescent="0.2">
      <c r="A37" s="89" t="s">
        <v>1343</v>
      </c>
      <c r="B37" s="90" t="s">
        <v>692</v>
      </c>
      <c r="C37" s="91" t="s">
        <v>5392</v>
      </c>
      <c r="D37" s="90" t="s">
        <v>5078</v>
      </c>
      <c r="E37" s="92">
        <v>5815</v>
      </c>
      <c r="F37" s="90" t="s">
        <v>3744</v>
      </c>
      <c r="G37" s="985" t="s">
        <v>5079</v>
      </c>
      <c r="H37" s="958"/>
    </row>
    <row r="38" spans="1:8" ht="25.5" customHeight="1" x14ac:dyDescent="0.2">
      <c r="A38" s="89" t="s">
        <v>5080</v>
      </c>
      <c r="B38" s="90" t="s">
        <v>854</v>
      </c>
      <c r="C38" s="91" t="s">
        <v>5081</v>
      </c>
      <c r="D38" s="90" t="s">
        <v>5082</v>
      </c>
      <c r="E38" s="92">
        <v>5724</v>
      </c>
      <c r="F38" s="90" t="s">
        <v>3744</v>
      </c>
      <c r="G38" s="929" t="s">
        <v>5088</v>
      </c>
      <c r="H38" s="910"/>
    </row>
    <row r="39" spans="1:8" x14ac:dyDescent="0.2">
      <c r="A39" s="89" t="s">
        <v>5083</v>
      </c>
      <c r="B39" s="90" t="s">
        <v>5084</v>
      </c>
      <c r="C39" s="91" t="s">
        <v>5085</v>
      </c>
      <c r="D39" s="90" t="s">
        <v>5086</v>
      </c>
      <c r="E39" s="92">
        <v>5603</v>
      </c>
      <c r="F39" s="90" t="s">
        <v>3487</v>
      </c>
      <c r="G39" s="985" t="s">
        <v>5087</v>
      </c>
      <c r="H39" s="958"/>
    </row>
    <row r="40" spans="1:8" ht="25.5" customHeight="1" x14ac:dyDescent="0.2">
      <c r="A40" s="89" t="s">
        <v>5091</v>
      </c>
      <c r="B40" s="90" t="s">
        <v>5089</v>
      </c>
      <c r="C40" s="91" t="s">
        <v>5090</v>
      </c>
      <c r="D40" s="90" t="s">
        <v>5092</v>
      </c>
      <c r="E40" s="92">
        <v>5608</v>
      </c>
      <c r="F40" s="90" t="s">
        <v>3744</v>
      </c>
      <c r="G40" s="929" t="s">
        <v>5098</v>
      </c>
      <c r="H40" s="910"/>
    </row>
    <row r="41" spans="1:8" x14ac:dyDescent="0.2">
      <c r="A41" s="89" t="s">
        <v>5093</v>
      </c>
      <c r="B41" s="90" t="s">
        <v>5094</v>
      </c>
      <c r="C41" s="91" t="s">
        <v>5095</v>
      </c>
      <c r="D41" s="90" t="s">
        <v>5096</v>
      </c>
      <c r="E41" s="92">
        <v>5580</v>
      </c>
      <c r="F41" s="90" t="s">
        <v>3744</v>
      </c>
      <c r="G41" s="985" t="s">
        <v>5097</v>
      </c>
      <c r="H41" s="958"/>
    </row>
    <row r="42" spans="1:8" ht="13.5" thickBot="1" x14ac:dyDescent="0.25">
      <c r="A42" s="94" t="s">
        <v>5099</v>
      </c>
      <c r="B42" s="95" t="s">
        <v>5100</v>
      </c>
      <c r="C42" s="96" t="s">
        <v>5101</v>
      </c>
      <c r="D42" s="95" t="s">
        <v>5102</v>
      </c>
      <c r="E42" s="97">
        <v>5696</v>
      </c>
      <c r="F42" s="95" t="s">
        <v>3744</v>
      </c>
      <c r="G42" s="1077" t="s">
        <v>5103</v>
      </c>
      <c r="H42" s="961"/>
    </row>
    <row r="44" spans="1:8" s="8" customFormat="1" x14ac:dyDescent="0.2">
      <c r="A44" s="28" t="s">
        <v>295</v>
      </c>
      <c r="B44" s="2" t="s">
        <v>297</v>
      </c>
    </row>
  </sheetData>
  <mergeCells count="45">
    <mergeCell ref="G33:H33"/>
    <mergeCell ref="G34:H34"/>
    <mergeCell ref="G42:H42"/>
    <mergeCell ref="G36:H36"/>
    <mergeCell ref="G37:H37"/>
    <mergeCell ref="G38:H38"/>
    <mergeCell ref="G39:H39"/>
    <mergeCell ref="G40:H40"/>
    <mergeCell ref="G41:H41"/>
    <mergeCell ref="A16:H16"/>
    <mergeCell ref="A14:B14"/>
    <mergeCell ref="C14:D14"/>
    <mergeCell ref="E14:F14"/>
    <mergeCell ref="A15:B15"/>
    <mergeCell ref="C15:D15"/>
    <mergeCell ref="E15:F15"/>
    <mergeCell ref="B20:C20"/>
    <mergeCell ref="D26:F26"/>
    <mergeCell ref="G35:H35"/>
    <mergeCell ref="A27:B27"/>
    <mergeCell ref="D27:F27"/>
    <mergeCell ref="C22:H22"/>
    <mergeCell ref="B24:H24"/>
    <mergeCell ref="G27:H27"/>
    <mergeCell ref="A26:B26"/>
    <mergeCell ref="G26:H26"/>
    <mergeCell ref="G28:H28"/>
    <mergeCell ref="G29:H29"/>
    <mergeCell ref="E20:H20"/>
    <mergeCell ref="G31:H31"/>
    <mergeCell ref="G30:H30"/>
    <mergeCell ref="G32:H32"/>
    <mergeCell ref="A1:B1"/>
    <mergeCell ref="C1:H1"/>
    <mergeCell ref="C3:H3"/>
    <mergeCell ref="A13:H13"/>
    <mergeCell ref="A4:B4"/>
    <mergeCell ref="D5:E5"/>
    <mergeCell ref="D6:E6"/>
    <mergeCell ref="G5:H6"/>
    <mergeCell ref="B11:E11"/>
    <mergeCell ref="C2:H2"/>
    <mergeCell ref="A2:B3"/>
    <mergeCell ref="B9:E9"/>
    <mergeCell ref="G10:H11"/>
  </mergeCells>
  <phoneticPr fontId="0" type="noConversion"/>
  <hyperlinks>
    <hyperlink ref="D5" location="CoalCreek!A1" display="Coal Creek Trail" xr:uid="{00000000-0004-0000-1200-000000000000}"/>
    <hyperlink ref="D5:E5" location="CoaltonMarshall!A1" display="Coalton Marshall Mesa Trail" xr:uid="{00000000-0004-0000-1200-000001000000}"/>
    <hyperlink ref="B11:E11" r:id="rId1" display="Doudy Draw TH" xr:uid="{00000000-0004-0000-1200-000002000000}"/>
    <hyperlink ref="B44" location="RTD!A37" display="RTD-EDS" xr:uid="{00000000-0004-0000-1200-000003000000}"/>
    <hyperlink ref="D7" location="FlatIronsVista!A1" display="Flat Irons Vista Trail" xr:uid="{00000000-0004-0000-1200-000004000000}"/>
    <hyperlink ref="D8" location="SpringBrook!A1" display="SpringBrook Trail" xr:uid="{00000000-0004-0000-1200-000005000000}"/>
    <hyperlink ref="A2:B3" location="Overview!A1" display="Trail Network Overview" xr:uid="{00000000-0004-0000-1200-000006000000}"/>
  </hyperlinks>
  <pageMargins left="1" right="0.75" top="0.75" bottom="0.75" header="0.5" footer="0.5"/>
  <pageSetup scale="78" orientation="portrait" r:id="rId2"/>
  <headerFooter alignWithMargins="0">
    <oddHeader>&amp;L&amp;"Arial,Bold"&amp;Uhttp://geobiking.org&amp;C&amp;F</oddHeader>
    <oddFooter>&amp;LAuthor: &amp;"Arial,Bold"Robert Prehn&amp;CData free for personal use and remains property of author.&amp;R&amp;D</oddFooter>
  </headerFooter>
  <webPublishItems count="1">
    <webPublishItem id="3843" divId="DR_North_3843" sourceType="sheet" destinationFile="C:\GPS\Bicycle\CO_DN\CO_DN_CDD.htm" title="GeoBiking CO_DN CDD Trail Description"/>
  </webPublishItem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70"/>
  <sheetViews>
    <sheetView topLeftCell="A9" zoomScaleNormal="100" workbookViewId="0">
      <selection activeCell="H27" sqref="H27"/>
    </sheetView>
  </sheetViews>
  <sheetFormatPr defaultRowHeight="12.75" x14ac:dyDescent="0.2"/>
  <cols>
    <col min="1" max="1" width="10.5703125" bestFit="1" customWidth="1"/>
    <col min="2" max="2" width="10.28515625" bestFit="1" customWidth="1"/>
    <col min="3" max="3" width="12.28515625" bestFit="1" customWidth="1"/>
    <col min="4" max="4" width="20.7109375" bestFit="1" customWidth="1"/>
    <col min="6" max="6" width="14.85546875" bestFit="1" customWidth="1"/>
    <col min="7" max="7" width="8.140625" bestFit="1" customWidth="1"/>
    <col min="8" max="8" width="21.7109375" customWidth="1"/>
  </cols>
  <sheetData>
    <row r="1" spans="1:8" ht="24.75" customHeight="1" x14ac:dyDescent="0.2">
      <c r="A1" s="870" t="s">
        <v>6757</v>
      </c>
      <c r="B1" s="871"/>
      <c r="C1" s="872" t="s">
        <v>6627</v>
      </c>
      <c r="D1" s="873"/>
      <c r="E1" s="873"/>
      <c r="F1" s="873"/>
      <c r="G1" s="873"/>
      <c r="H1" s="873"/>
    </row>
    <row r="2" spans="1:8" x14ac:dyDescent="0.2">
      <c r="A2" s="874" t="s">
        <v>2679</v>
      </c>
      <c r="B2" s="874"/>
      <c r="C2" s="875" t="s">
        <v>6628</v>
      </c>
      <c r="D2" s="875"/>
      <c r="E2" s="875"/>
      <c r="F2" s="875"/>
      <c r="G2" s="875"/>
      <c r="H2" s="875"/>
    </row>
    <row r="3" spans="1:8" x14ac:dyDescent="0.2">
      <c r="A3" s="874"/>
      <c r="B3" s="874"/>
      <c r="C3" s="18"/>
      <c r="E3" s="25"/>
      <c r="F3" s="25"/>
      <c r="G3" s="25"/>
      <c r="H3" s="25"/>
    </row>
    <row r="4" spans="1:8" ht="12.75" customHeight="1" x14ac:dyDescent="0.2">
      <c r="A4" s="186" t="s">
        <v>2545</v>
      </c>
      <c r="B4" s="542" t="s">
        <v>6738</v>
      </c>
      <c r="C4" s="27" t="s">
        <v>220</v>
      </c>
      <c r="D4" s="915" t="s">
        <v>6752</v>
      </c>
      <c r="E4" s="915"/>
      <c r="F4" s="27" t="s">
        <v>3975</v>
      </c>
      <c r="G4" s="876"/>
      <c r="H4" s="876"/>
    </row>
    <row r="5" spans="1:8" x14ac:dyDescent="0.2">
      <c r="C5" s="27"/>
      <c r="D5" s="916" t="s">
        <v>6753</v>
      </c>
      <c r="E5" s="916"/>
      <c r="F5" s="25"/>
      <c r="G5" s="876"/>
      <c r="H5" s="876"/>
    </row>
    <row r="6" spans="1:8" x14ac:dyDescent="0.2">
      <c r="C6" s="27"/>
      <c r="D6" s="916" t="s">
        <v>6754</v>
      </c>
      <c r="E6" s="916"/>
      <c r="F6" s="25"/>
      <c r="G6" s="38"/>
      <c r="H6" s="38"/>
    </row>
    <row r="7" spans="1:8" x14ac:dyDescent="0.2">
      <c r="C7" s="27"/>
      <c r="D7" s="916" t="s">
        <v>6755</v>
      </c>
      <c r="E7" s="916"/>
      <c r="F7" s="916"/>
      <c r="G7" s="38"/>
      <c r="H7" s="38"/>
    </row>
    <row r="8" spans="1:8" x14ac:dyDescent="0.2">
      <c r="A8" s="143"/>
      <c r="B8" s="3"/>
      <c r="C8" s="27"/>
      <c r="D8" s="874" t="s">
        <v>2013</v>
      </c>
      <c r="E8" s="874"/>
      <c r="G8" s="38"/>
      <c r="H8" s="38"/>
    </row>
    <row r="9" spans="1:8" x14ac:dyDescent="0.2">
      <c r="A9" s="143"/>
      <c r="B9" s="3"/>
      <c r="C9" s="27"/>
      <c r="D9" s="874" t="s">
        <v>5151</v>
      </c>
      <c r="E9" s="874"/>
      <c r="G9" s="38"/>
      <c r="H9" s="38"/>
    </row>
    <row r="10" spans="1:8" x14ac:dyDescent="0.2">
      <c r="A10" s="143"/>
      <c r="B10" s="3"/>
      <c r="C10" s="27"/>
      <c r="D10" s="874" t="s">
        <v>3993</v>
      </c>
      <c r="E10" s="874"/>
      <c r="F10" s="874"/>
      <c r="G10" s="38"/>
      <c r="H10" s="38"/>
    </row>
    <row r="11" spans="1:8" x14ac:dyDescent="0.2">
      <c r="A11" s="143"/>
      <c r="B11" s="3"/>
      <c r="C11" s="27"/>
      <c r="D11" s="874" t="s">
        <v>2516</v>
      </c>
      <c r="E11" s="874"/>
      <c r="G11" s="38"/>
      <c r="H11" s="38"/>
    </row>
    <row r="12" spans="1:8" x14ac:dyDescent="0.2">
      <c r="A12" s="143"/>
      <c r="B12" s="3"/>
      <c r="C12" s="27"/>
      <c r="D12" s="874" t="s">
        <v>187</v>
      </c>
      <c r="E12" s="874"/>
      <c r="G12" s="38"/>
      <c r="H12" s="38"/>
    </row>
    <row r="13" spans="1:8" x14ac:dyDescent="0.2">
      <c r="A13" s="28" t="s">
        <v>5202</v>
      </c>
      <c r="B13" s="3">
        <f>COUNT(E33:E75)</f>
        <v>38</v>
      </c>
      <c r="C13" s="27"/>
      <c r="D13" s="2" t="s">
        <v>4341</v>
      </c>
      <c r="E13" s="200" t="s">
        <v>4508</v>
      </c>
      <c r="F13" s="200" t="s">
        <v>4871</v>
      </c>
      <c r="G13" s="890" t="s">
        <v>7146</v>
      </c>
      <c r="H13" s="876"/>
    </row>
    <row r="14" spans="1:8" x14ac:dyDescent="0.2">
      <c r="A14" s="2"/>
      <c r="B14" s="2"/>
      <c r="C14" s="27"/>
      <c r="D14" s="2" t="s">
        <v>6756</v>
      </c>
      <c r="E14" s="205">
        <v>42215</v>
      </c>
      <c r="F14" s="205">
        <v>42454</v>
      </c>
      <c r="G14" s="876"/>
      <c r="H14" s="876"/>
    </row>
    <row r="15" spans="1:8" x14ac:dyDescent="0.2">
      <c r="A15" s="2"/>
      <c r="B15" s="2"/>
      <c r="C15" s="27"/>
      <c r="D15" s="874" t="s">
        <v>7145</v>
      </c>
      <c r="E15" s="874"/>
      <c r="F15" s="205"/>
      <c r="G15" s="38"/>
      <c r="H15" s="38"/>
    </row>
    <row r="16" spans="1:8" ht="13.5" thickBot="1" x14ac:dyDescent="0.25">
      <c r="C16" s="9"/>
      <c r="D16" s="2"/>
    </row>
    <row r="17" spans="1:8" x14ac:dyDescent="0.2">
      <c r="A17" s="877" t="s">
        <v>5619</v>
      </c>
      <c r="B17" s="878"/>
      <c r="C17" s="878"/>
      <c r="D17" s="878"/>
      <c r="E17" s="878"/>
      <c r="F17" s="878"/>
      <c r="G17" s="878"/>
      <c r="H17" s="879"/>
    </row>
    <row r="18" spans="1:8" s="24" customFormat="1" ht="13.5" thickBot="1" x14ac:dyDescent="0.25">
      <c r="A18" s="880" t="s">
        <v>3816</v>
      </c>
      <c r="B18" s="881"/>
      <c r="C18" s="882" t="s">
        <v>3817</v>
      </c>
      <c r="D18" s="882"/>
      <c r="E18" s="882" t="s">
        <v>3818</v>
      </c>
      <c r="F18" s="882"/>
      <c r="G18" s="191"/>
      <c r="H18" s="196" t="s">
        <v>530</v>
      </c>
    </row>
    <row r="19" spans="1:8" ht="13.5" thickBot="1" x14ac:dyDescent="0.25">
      <c r="A19" s="883"/>
      <c r="B19" s="883"/>
      <c r="C19" s="884">
        <v>18</v>
      </c>
      <c r="D19" s="885"/>
      <c r="E19" s="883">
        <v>9.3000000000000007</v>
      </c>
      <c r="F19" s="883"/>
      <c r="G19" s="192"/>
    </row>
    <row r="20" spans="1:8" x14ac:dyDescent="0.2">
      <c r="A20" s="867" t="s">
        <v>3081</v>
      </c>
      <c r="B20" s="868"/>
      <c r="C20" s="868"/>
      <c r="D20" s="868"/>
      <c r="E20" s="868"/>
      <c r="F20" s="868"/>
      <c r="G20" s="868"/>
      <c r="H20" s="869"/>
    </row>
    <row r="21" spans="1:8" ht="13.5" thickBot="1" x14ac:dyDescent="0.25">
      <c r="A21" s="12" t="s">
        <v>3819</v>
      </c>
      <c r="B21" s="13" t="s">
        <v>3820</v>
      </c>
      <c r="C21" s="14" t="s">
        <v>3821</v>
      </c>
      <c r="D21" s="13" t="s">
        <v>3822</v>
      </c>
      <c r="E21" s="13" t="s">
        <v>3823</v>
      </c>
      <c r="F21" s="13" t="s">
        <v>3363</v>
      </c>
      <c r="G21" s="13" t="s">
        <v>1388</v>
      </c>
      <c r="H21" s="195" t="s">
        <v>3824</v>
      </c>
    </row>
    <row r="22" spans="1:8" s="8" customFormat="1" x14ac:dyDescent="0.2">
      <c r="A22" s="21">
        <f>E33</f>
        <v>5395</v>
      </c>
      <c r="B22" s="21">
        <f>E70</f>
        <v>5366</v>
      </c>
      <c r="C22" s="22">
        <v>5290</v>
      </c>
      <c r="D22" s="22">
        <v>5678</v>
      </c>
      <c r="E22" s="22">
        <f>B22 - A22</f>
        <v>-29</v>
      </c>
      <c r="F22" s="22">
        <v>1132</v>
      </c>
      <c r="G22" s="22"/>
      <c r="H22" s="3">
        <v>2</v>
      </c>
    </row>
    <row r="23" spans="1:8" s="8" customFormat="1" x14ac:dyDescent="0.2">
      <c r="A23" s="19"/>
      <c r="B23" s="19"/>
      <c r="C23" s="16"/>
      <c r="D23" s="17"/>
      <c r="E23" s="17"/>
      <c r="F23" s="17"/>
      <c r="G23" s="17"/>
      <c r="H23" s="17"/>
    </row>
    <row r="24" spans="1:8" s="8" customFormat="1" x14ac:dyDescent="0.2">
      <c r="A24" s="148" t="s">
        <v>3079</v>
      </c>
      <c r="B24" s="888" t="s">
        <v>6720</v>
      </c>
      <c r="C24" s="889"/>
      <c r="D24" s="177" t="s">
        <v>3080</v>
      </c>
      <c r="E24" s="890" t="s">
        <v>6721</v>
      </c>
      <c r="F24" s="890"/>
      <c r="G24" s="890"/>
      <c r="H24" s="890"/>
    </row>
    <row r="25" spans="1:8" s="8" customFormat="1" x14ac:dyDescent="0.2">
      <c r="A25" s="19"/>
      <c r="B25" s="19"/>
      <c r="C25" s="16"/>
      <c r="D25" s="175" t="s">
        <v>1165</v>
      </c>
      <c r="E25" s="244" t="s">
        <v>2592</v>
      </c>
      <c r="F25" s="17"/>
      <c r="G25" s="322" t="s">
        <v>3181</v>
      </c>
      <c r="H25" s="244">
        <v>257</v>
      </c>
    </row>
    <row r="26" spans="1:8" s="8" customFormat="1" ht="12.75" customHeight="1" x14ac:dyDescent="0.2">
      <c r="A26" s="148" t="s">
        <v>3083</v>
      </c>
      <c r="B26" s="891" t="s">
        <v>6767</v>
      </c>
      <c r="C26" s="892"/>
      <c r="D26" s="892"/>
      <c r="E26" s="892"/>
      <c r="F26" s="892"/>
      <c r="G26" s="892"/>
      <c r="H26" s="892"/>
    </row>
    <row r="27" spans="1:8" s="8" customFormat="1" x14ac:dyDescent="0.2">
      <c r="A27" s="19"/>
      <c r="B27" s="19"/>
      <c r="C27" s="16"/>
      <c r="D27" s="17"/>
      <c r="E27" s="17"/>
      <c r="F27" s="17"/>
      <c r="G27" s="17"/>
      <c r="H27" s="17"/>
    </row>
    <row r="28" spans="1:8" s="8" customFormat="1" ht="27.75" customHeight="1" x14ac:dyDescent="0.2">
      <c r="A28" s="178" t="s">
        <v>3085</v>
      </c>
      <c r="B28" s="893" t="s">
        <v>6739</v>
      </c>
      <c r="C28" s="894"/>
      <c r="D28" s="894"/>
      <c r="E28" s="894"/>
      <c r="F28" s="894"/>
      <c r="G28" s="894"/>
      <c r="H28" s="894"/>
    </row>
    <row r="29" spans="1:8" ht="13.5" thickBot="1" x14ac:dyDescent="0.25">
      <c r="C29" s="1"/>
    </row>
    <row r="30" spans="1:8" ht="13.5" thickBot="1" x14ac:dyDescent="0.25">
      <c r="A30" s="895" t="s">
        <v>2683</v>
      </c>
      <c r="B30" s="896"/>
      <c r="C30" s="163" t="s">
        <v>5913</v>
      </c>
      <c r="D30" s="897" t="s">
        <v>5907</v>
      </c>
      <c r="E30" s="898"/>
      <c r="F30" s="899"/>
      <c r="G30" s="897" t="s">
        <v>5906</v>
      </c>
      <c r="H30" s="899"/>
    </row>
    <row r="31" spans="1:8" ht="13.5" thickBot="1" x14ac:dyDescent="0.25">
      <c r="A31" s="900" t="s">
        <v>4565</v>
      </c>
      <c r="B31" s="900"/>
      <c r="C31" s="543" t="s">
        <v>6629</v>
      </c>
      <c r="D31" s="901" t="s">
        <v>6766</v>
      </c>
      <c r="E31" s="876"/>
      <c r="F31" s="876"/>
      <c r="G31" s="902" t="s">
        <v>6765</v>
      </c>
      <c r="H31" s="902"/>
    </row>
    <row r="32" spans="1:8" s="3" customFormat="1" ht="13.5" thickBot="1" x14ac:dyDescent="0.25">
      <c r="A32" s="4" t="s">
        <v>3488</v>
      </c>
      <c r="B32" s="4" t="s">
        <v>3320</v>
      </c>
      <c r="C32" s="5" t="s">
        <v>3319</v>
      </c>
      <c r="D32" s="4" t="s">
        <v>3992</v>
      </c>
      <c r="E32" s="4" t="s">
        <v>3486</v>
      </c>
      <c r="F32" s="4" t="s">
        <v>3318</v>
      </c>
      <c r="G32" s="903" t="s">
        <v>3950</v>
      </c>
      <c r="H32" s="904"/>
    </row>
    <row r="33" spans="1:8" x14ac:dyDescent="0.2">
      <c r="A33" s="123" t="s">
        <v>7042</v>
      </c>
      <c r="B33" s="536" t="s">
        <v>7043</v>
      </c>
      <c r="C33" s="536" t="s">
        <v>7050</v>
      </c>
      <c r="D33" s="544" t="s">
        <v>7044</v>
      </c>
      <c r="E33" s="126">
        <v>5395</v>
      </c>
      <c r="F33" s="125" t="s">
        <v>3744</v>
      </c>
      <c r="G33" s="905" t="s">
        <v>6632</v>
      </c>
      <c r="H33" s="906"/>
    </row>
    <row r="34" spans="1:8" x14ac:dyDescent="0.2">
      <c r="A34" s="449" t="s">
        <v>7045</v>
      </c>
      <c r="B34" s="598" t="s">
        <v>7046</v>
      </c>
      <c r="C34" s="598" t="s">
        <v>7047</v>
      </c>
      <c r="D34" s="599" t="s">
        <v>7048</v>
      </c>
      <c r="E34" s="452">
        <v>5444</v>
      </c>
      <c r="F34" s="599" t="s">
        <v>4342</v>
      </c>
      <c r="G34" s="886" t="s">
        <v>7049</v>
      </c>
      <c r="H34" s="887"/>
    </row>
    <row r="35" spans="1:8" x14ac:dyDescent="0.2">
      <c r="A35" s="449" t="s">
        <v>7051</v>
      </c>
      <c r="B35" s="598" t="s">
        <v>7052</v>
      </c>
      <c r="C35" s="598" t="s">
        <v>7053</v>
      </c>
      <c r="D35" s="599" t="s">
        <v>7054</v>
      </c>
      <c r="E35" s="452">
        <v>5422</v>
      </c>
      <c r="F35" s="599" t="s">
        <v>3744</v>
      </c>
      <c r="G35" s="886" t="s">
        <v>7055</v>
      </c>
      <c r="H35" s="887"/>
    </row>
    <row r="36" spans="1:8" x14ac:dyDescent="0.2">
      <c r="A36" s="449" t="s">
        <v>7056</v>
      </c>
      <c r="B36" s="598" t="s">
        <v>7057</v>
      </c>
      <c r="C36" s="598" t="s">
        <v>7058</v>
      </c>
      <c r="D36" s="599" t="s">
        <v>7059</v>
      </c>
      <c r="E36" s="452">
        <v>5397</v>
      </c>
      <c r="F36" s="599" t="s">
        <v>3744</v>
      </c>
      <c r="G36" s="886" t="s">
        <v>7060</v>
      </c>
      <c r="H36" s="887"/>
    </row>
    <row r="37" spans="1:8" x14ac:dyDescent="0.2">
      <c r="A37" s="449" t="s">
        <v>7061</v>
      </c>
      <c r="B37" s="598" t="s">
        <v>7062</v>
      </c>
      <c r="C37" s="598" t="s">
        <v>7063</v>
      </c>
      <c r="D37" s="599" t="s">
        <v>7064</v>
      </c>
      <c r="E37" s="452">
        <v>5442</v>
      </c>
      <c r="F37" s="599" t="s">
        <v>116</v>
      </c>
      <c r="G37" s="886" t="s">
        <v>7065</v>
      </c>
      <c r="H37" s="887"/>
    </row>
    <row r="38" spans="1:8" x14ac:dyDescent="0.2">
      <c r="A38" s="449" t="s">
        <v>6722</v>
      </c>
      <c r="B38" s="598" t="s">
        <v>4383</v>
      </c>
      <c r="C38" s="598" t="s">
        <v>6630</v>
      </c>
      <c r="D38" s="599" t="s">
        <v>6631</v>
      </c>
      <c r="E38" s="452">
        <v>5480</v>
      </c>
      <c r="F38" s="450" t="s">
        <v>3744</v>
      </c>
      <c r="G38" s="886"/>
      <c r="H38" s="887"/>
    </row>
    <row r="39" spans="1:8" x14ac:dyDescent="0.2">
      <c r="A39" s="157" t="s">
        <v>6723</v>
      </c>
      <c r="B39" s="440" t="s">
        <v>6633</v>
      </c>
      <c r="C39" s="440" t="s">
        <v>6634</v>
      </c>
      <c r="D39" s="441" t="s">
        <v>6635</v>
      </c>
      <c r="E39" s="128">
        <v>5475</v>
      </c>
      <c r="F39" s="441" t="s">
        <v>4342</v>
      </c>
      <c r="G39" s="909" t="s">
        <v>6636</v>
      </c>
      <c r="H39" s="910"/>
    </row>
    <row r="40" spans="1:8" x14ac:dyDescent="0.2">
      <c r="A40" s="157" t="s">
        <v>6724</v>
      </c>
      <c r="B40" s="440" t="s">
        <v>6637</v>
      </c>
      <c r="C40" s="440" t="s">
        <v>6638</v>
      </c>
      <c r="D40" s="441" t="s">
        <v>6639</v>
      </c>
      <c r="E40" s="128">
        <v>5419</v>
      </c>
      <c r="F40" s="49" t="s">
        <v>3744</v>
      </c>
      <c r="G40" s="909" t="s">
        <v>6640</v>
      </c>
      <c r="H40" s="910"/>
    </row>
    <row r="41" spans="1:8" x14ac:dyDescent="0.2">
      <c r="A41" s="439" t="s">
        <v>6725</v>
      </c>
      <c r="B41" s="265" t="s">
        <v>6641</v>
      </c>
      <c r="C41" s="265" t="s">
        <v>6642</v>
      </c>
      <c r="D41" s="267" t="s">
        <v>6643</v>
      </c>
      <c r="E41" s="266">
        <v>5422</v>
      </c>
      <c r="F41" s="267" t="s">
        <v>3744</v>
      </c>
      <c r="G41" s="917" t="s">
        <v>6644</v>
      </c>
      <c r="H41" s="918"/>
    </row>
    <row r="42" spans="1:8" x14ac:dyDescent="0.2">
      <c r="A42" s="127" t="s">
        <v>6726</v>
      </c>
      <c r="B42" s="440" t="s">
        <v>6645</v>
      </c>
      <c r="C42" s="440" t="s">
        <v>6646</v>
      </c>
      <c r="D42" s="441" t="s">
        <v>6647</v>
      </c>
      <c r="E42" s="128">
        <v>5335</v>
      </c>
      <c r="F42" s="49" t="s">
        <v>3744</v>
      </c>
      <c r="G42" s="909" t="s">
        <v>6648</v>
      </c>
      <c r="H42" s="910"/>
    </row>
    <row r="43" spans="1:8" x14ac:dyDescent="0.2">
      <c r="A43" s="127" t="s">
        <v>6727</v>
      </c>
      <c r="B43" s="440" t="s">
        <v>6649</v>
      </c>
      <c r="C43" s="440" t="s">
        <v>6650</v>
      </c>
      <c r="D43" s="441" t="s">
        <v>6651</v>
      </c>
      <c r="E43" s="128">
        <v>5310</v>
      </c>
      <c r="F43" s="441" t="s">
        <v>3744</v>
      </c>
      <c r="G43" s="909" t="s">
        <v>6652</v>
      </c>
      <c r="H43" s="910"/>
    </row>
    <row r="44" spans="1:8" x14ac:dyDescent="0.2">
      <c r="A44" s="127" t="s">
        <v>6728</v>
      </c>
      <c r="B44" s="440" t="s">
        <v>6653</v>
      </c>
      <c r="C44" s="440" t="s">
        <v>6654</v>
      </c>
      <c r="D44" s="441" t="s">
        <v>880</v>
      </c>
      <c r="E44" s="128">
        <v>5302</v>
      </c>
      <c r="F44" s="49" t="s">
        <v>3744</v>
      </c>
      <c r="G44" s="909" t="s">
        <v>6655</v>
      </c>
      <c r="H44" s="910"/>
    </row>
    <row r="45" spans="1:8" x14ac:dyDescent="0.2">
      <c r="A45" s="127" t="s">
        <v>6729</v>
      </c>
      <c r="B45" s="440" t="s">
        <v>6656</v>
      </c>
      <c r="C45" s="440" t="s">
        <v>6658</v>
      </c>
      <c r="D45" s="441" t="s">
        <v>883</v>
      </c>
      <c r="E45" s="128">
        <v>5314</v>
      </c>
      <c r="F45" s="49" t="s">
        <v>3744</v>
      </c>
      <c r="G45" s="909" t="s">
        <v>6657</v>
      </c>
      <c r="H45" s="910"/>
    </row>
    <row r="46" spans="1:8" x14ac:dyDescent="0.2">
      <c r="A46" s="127" t="s">
        <v>6730</v>
      </c>
      <c r="B46" s="440" t="s">
        <v>6659</v>
      </c>
      <c r="C46" s="440" t="s">
        <v>6660</v>
      </c>
      <c r="D46" s="441" t="s">
        <v>6661</v>
      </c>
      <c r="E46" s="128">
        <v>5311</v>
      </c>
      <c r="F46" s="49" t="s">
        <v>3744</v>
      </c>
      <c r="G46" s="909" t="s">
        <v>6662</v>
      </c>
      <c r="H46" s="910"/>
    </row>
    <row r="47" spans="1:8" x14ac:dyDescent="0.2">
      <c r="A47" s="127" t="s">
        <v>6731</v>
      </c>
      <c r="B47" s="440" t="s">
        <v>6663</v>
      </c>
      <c r="C47" s="440" t="s">
        <v>6664</v>
      </c>
      <c r="D47" s="441" t="s">
        <v>3051</v>
      </c>
      <c r="E47" s="128">
        <v>5340</v>
      </c>
      <c r="F47" s="49" t="s">
        <v>3744</v>
      </c>
      <c r="G47" s="909" t="s">
        <v>2013</v>
      </c>
      <c r="H47" s="910"/>
    </row>
    <row r="48" spans="1:8" x14ac:dyDescent="0.2">
      <c r="A48" s="127" t="s">
        <v>6732</v>
      </c>
      <c r="B48" s="440" t="s">
        <v>6669</v>
      </c>
      <c r="C48" s="440" t="s">
        <v>6670</v>
      </c>
      <c r="D48" s="441" t="s">
        <v>6667</v>
      </c>
      <c r="E48" s="128">
        <v>5393</v>
      </c>
      <c r="F48" s="441" t="s">
        <v>3744</v>
      </c>
      <c r="G48" s="886" t="s">
        <v>6668</v>
      </c>
      <c r="H48" s="887"/>
    </row>
    <row r="49" spans="1:8" x14ac:dyDescent="0.2">
      <c r="A49" s="545" t="s">
        <v>6733</v>
      </c>
      <c r="B49" s="546" t="s">
        <v>6665</v>
      </c>
      <c r="C49" s="546" t="s">
        <v>6666</v>
      </c>
      <c r="D49" s="547" t="s">
        <v>2565</v>
      </c>
      <c r="E49" s="548">
        <v>5410</v>
      </c>
      <c r="F49" s="547" t="s">
        <v>3744</v>
      </c>
      <c r="G49" s="911" t="s">
        <v>6671</v>
      </c>
      <c r="H49" s="912"/>
    </row>
    <row r="50" spans="1:8" x14ac:dyDescent="0.2">
      <c r="A50" s="127" t="s">
        <v>7073</v>
      </c>
      <c r="B50" s="440" t="s">
        <v>6672</v>
      </c>
      <c r="C50" s="440" t="s">
        <v>6673</v>
      </c>
      <c r="D50" s="441" t="s">
        <v>7074</v>
      </c>
      <c r="E50" s="128">
        <v>5464</v>
      </c>
      <c r="F50" s="441" t="s">
        <v>3744</v>
      </c>
      <c r="G50" s="909" t="s">
        <v>6674</v>
      </c>
      <c r="H50" s="910"/>
    </row>
    <row r="51" spans="1:8" x14ac:dyDescent="0.2">
      <c r="A51" s="545" t="s">
        <v>7072</v>
      </c>
      <c r="B51" s="546" t="s">
        <v>6675</v>
      </c>
      <c r="C51" s="546" t="s">
        <v>7071</v>
      </c>
      <c r="D51" s="547" t="s">
        <v>4027</v>
      </c>
      <c r="E51" s="548">
        <v>5505</v>
      </c>
      <c r="F51" s="547" t="s">
        <v>3744</v>
      </c>
      <c r="G51" s="911" t="s">
        <v>6676</v>
      </c>
      <c r="H51" s="912"/>
    </row>
    <row r="52" spans="1:8" x14ac:dyDescent="0.2">
      <c r="A52" s="127" t="s">
        <v>6734</v>
      </c>
      <c r="B52" s="440" t="s">
        <v>6677</v>
      </c>
      <c r="C52" s="440" t="s">
        <v>6678</v>
      </c>
      <c r="D52" s="441" t="s">
        <v>6679</v>
      </c>
      <c r="E52" s="128">
        <v>5419</v>
      </c>
      <c r="F52" s="49" t="s">
        <v>3744</v>
      </c>
      <c r="G52" s="909" t="s">
        <v>6680</v>
      </c>
      <c r="H52" s="910"/>
    </row>
    <row r="53" spans="1:8" x14ac:dyDescent="0.2">
      <c r="A53" s="127" t="s">
        <v>6750</v>
      </c>
      <c r="B53" s="440" t="s">
        <v>6748</v>
      </c>
      <c r="C53" s="440" t="s">
        <v>6749</v>
      </c>
      <c r="D53" s="441" t="s">
        <v>6751</v>
      </c>
      <c r="E53" s="128">
        <v>5400</v>
      </c>
      <c r="F53" s="441" t="s">
        <v>3744</v>
      </c>
      <c r="G53" s="886" t="s">
        <v>6759</v>
      </c>
      <c r="H53" s="887"/>
    </row>
    <row r="54" spans="1:8" ht="27" customHeight="1" x14ac:dyDescent="0.2">
      <c r="A54" s="127" t="s">
        <v>6735</v>
      </c>
      <c r="B54" s="440" t="s">
        <v>6681</v>
      </c>
      <c r="C54" s="440" t="s">
        <v>6682</v>
      </c>
      <c r="D54" s="441" t="s">
        <v>6683</v>
      </c>
      <c r="E54" s="128">
        <v>5374</v>
      </c>
      <c r="F54" s="441" t="s">
        <v>4342</v>
      </c>
      <c r="G54" s="909" t="s">
        <v>6758</v>
      </c>
      <c r="H54" s="910"/>
    </row>
    <row r="55" spans="1:8" x14ac:dyDescent="0.2">
      <c r="A55" s="127" t="s">
        <v>6736</v>
      </c>
      <c r="B55" s="440" t="s">
        <v>4681</v>
      </c>
      <c r="C55" s="440" t="s">
        <v>6685</v>
      </c>
      <c r="D55" s="441" t="s">
        <v>6686</v>
      </c>
      <c r="E55" s="128">
        <v>5363</v>
      </c>
      <c r="F55" s="441" t="s">
        <v>3744</v>
      </c>
      <c r="G55" s="909" t="s">
        <v>6687</v>
      </c>
      <c r="H55" s="910"/>
    </row>
    <row r="56" spans="1:8" x14ac:dyDescent="0.2">
      <c r="A56" s="600" t="s">
        <v>6737</v>
      </c>
      <c r="B56" s="601" t="s">
        <v>7075</v>
      </c>
      <c r="C56" s="601" t="s">
        <v>7076</v>
      </c>
      <c r="D56" s="602" t="s">
        <v>267</v>
      </c>
      <c r="E56" s="603">
        <v>5463</v>
      </c>
      <c r="F56" s="602" t="s">
        <v>3744</v>
      </c>
      <c r="G56" s="886" t="s">
        <v>7077</v>
      </c>
      <c r="H56" s="887"/>
    </row>
    <row r="57" spans="1:8" x14ac:dyDescent="0.2">
      <c r="A57" s="600" t="s">
        <v>7078</v>
      </c>
      <c r="B57" s="601" t="s">
        <v>7079</v>
      </c>
      <c r="C57" s="601" t="s">
        <v>7080</v>
      </c>
      <c r="D57" s="602" t="s">
        <v>7081</v>
      </c>
      <c r="E57" s="603">
        <v>5503</v>
      </c>
      <c r="F57" s="602" t="s">
        <v>3744</v>
      </c>
      <c r="G57" s="886" t="s">
        <v>7082</v>
      </c>
      <c r="H57" s="887"/>
    </row>
    <row r="58" spans="1:8" x14ac:dyDescent="0.2">
      <c r="A58" s="600" t="s">
        <v>7083</v>
      </c>
      <c r="B58" s="601" t="s">
        <v>7084</v>
      </c>
      <c r="C58" s="601" t="s">
        <v>7088</v>
      </c>
      <c r="D58" s="602" t="s">
        <v>7085</v>
      </c>
      <c r="E58" s="603">
        <v>5533</v>
      </c>
      <c r="F58" s="602" t="s">
        <v>5017</v>
      </c>
      <c r="G58" s="886" t="s">
        <v>7086</v>
      </c>
      <c r="H58" s="887"/>
    </row>
    <row r="59" spans="1:8" ht="25.5" customHeight="1" x14ac:dyDescent="0.2">
      <c r="A59" s="600" t="s">
        <v>7087</v>
      </c>
      <c r="B59" s="601" t="s">
        <v>7093</v>
      </c>
      <c r="C59" s="601" t="s">
        <v>7089</v>
      </c>
      <c r="D59" s="602" t="s">
        <v>7090</v>
      </c>
      <c r="E59" s="603">
        <v>5483</v>
      </c>
      <c r="F59" s="602" t="s">
        <v>3744</v>
      </c>
      <c r="G59" s="886" t="s">
        <v>7091</v>
      </c>
      <c r="H59" s="887"/>
    </row>
    <row r="60" spans="1:8" x14ac:dyDescent="0.2">
      <c r="A60" s="600" t="s">
        <v>7092</v>
      </c>
      <c r="B60" s="601" t="s">
        <v>7094</v>
      </c>
      <c r="C60" s="601" t="s">
        <v>7095</v>
      </c>
      <c r="D60" s="602" t="s">
        <v>7096</v>
      </c>
      <c r="E60" s="603">
        <v>5457</v>
      </c>
      <c r="F60" s="602" t="s">
        <v>3744</v>
      </c>
      <c r="G60" s="886" t="s">
        <v>7097</v>
      </c>
      <c r="H60" s="887"/>
    </row>
    <row r="61" spans="1:8" ht="25.5" x14ac:dyDescent="0.2">
      <c r="A61" s="600" t="s">
        <v>7100</v>
      </c>
      <c r="B61" s="601" t="s">
        <v>7098</v>
      </c>
      <c r="C61" s="601" t="s">
        <v>7099</v>
      </c>
      <c r="D61" s="602" t="s">
        <v>7102</v>
      </c>
      <c r="E61" s="603">
        <v>5499</v>
      </c>
      <c r="F61" s="602" t="s">
        <v>3487</v>
      </c>
      <c r="G61" s="886" t="s">
        <v>7101</v>
      </c>
      <c r="H61" s="887"/>
    </row>
    <row r="62" spans="1:8" x14ac:dyDescent="0.2">
      <c r="A62" s="600" t="s">
        <v>7103</v>
      </c>
      <c r="B62" s="601" t="s">
        <v>7104</v>
      </c>
      <c r="C62" s="601" t="s">
        <v>7105</v>
      </c>
      <c r="D62" s="602" t="s">
        <v>7106</v>
      </c>
      <c r="E62" s="603">
        <v>5592</v>
      </c>
      <c r="F62" s="602" t="s">
        <v>3744</v>
      </c>
      <c r="G62" s="886" t="s">
        <v>7107</v>
      </c>
      <c r="H62" s="887"/>
    </row>
    <row r="63" spans="1:8" x14ac:dyDescent="0.2">
      <c r="A63" s="600" t="s">
        <v>7108</v>
      </c>
      <c r="B63" s="601" t="s">
        <v>7109</v>
      </c>
      <c r="C63" s="601" t="s">
        <v>7110</v>
      </c>
      <c r="D63" s="602" t="s">
        <v>7113</v>
      </c>
      <c r="E63" s="603">
        <v>5613</v>
      </c>
      <c r="F63" s="602" t="s">
        <v>3744</v>
      </c>
      <c r="G63" s="886" t="s">
        <v>7115</v>
      </c>
      <c r="H63" s="887"/>
    </row>
    <row r="64" spans="1:8" x14ac:dyDescent="0.2">
      <c r="A64" s="600" t="s">
        <v>7108</v>
      </c>
      <c r="B64" s="601" t="s">
        <v>7111</v>
      </c>
      <c r="C64" s="601" t="s">
        <v>7112</v>
      </c>
      <c r="D64" s="602" t="s">
        <v>7114</v>
      </c>
      <c r="E64" s="603">
        <v>5619</v>
      </c>
      <c r="F64" s="602" t="s">
        <v>116</v>
      </c>
      <c r="G64" s="913" t="s">
        <v>7116</v>
      </c>
      <c r="H64" s="914"/>
    </row>
    <row r="65" spans="1:8" x14ac:dyDescent="0.2">
      <c r="A65" s="600" t="s">
        <v>7117</v>
      </c>
      <c r="B65" s="601" t="s">
        <v>88</v>
      </c>
      <c r="C65" s="601" t="s">
        <v>7118</v>
      </c>
      <c r="D65" s="602" t="s">
        <v>7119</v>
      </c>
      <c r="E65" s="603">
        <v>5671</v>
      </c>
      <c r="F65" s="602" t="s">
        <v>3744</v>
      </c>
      <c r="G65" s="886" t="s">
        <v>5431</v>
      </c>
      <c r="H65" s="887"/>
    </row>
    <row r="66" spans="1:8" x14ac:dyDescent="0.2">
      <c r="A66" s="600" t="s">
        <v>7120</v>
      </c>
      <c r="B66" s="601" t="s">
        <v>7121</v>
      </c>
      <c r="C66" s="601" t="s">
        <v>7122</v>
      </c>
      <c r="D66" s="602" t="s">
        <v>7123</v>
      </c>
      <c r="E66" s="603">
        <v>5675</v>
      </c>
      <c r="F66" s="602" t="s">
        <v>3936</v>
      </c>
      <c r="G66" s="886" t="s">
        <v>7124</v>
      </c>
      <c r="H66" s="887"/>
    </row>
    <row r="67" spans="1:8" x14ac:dyDescent="0.2">
      <c r="A67" s="600" t="s">
        <v>7125</v>
      </c>
      <c r="B67" s="601" t="s">
        <v>7126</v>
      </c>
      <c r="C67" s="601" t="s">
        <v>7127</v>
      </c>
      <c r="D67" s="602" t="s">
        <v>7128</v>
      </c>
      <c r="E67" s="603">
        <v>5424</v>
      </c>
      <c r="F67" s="602" t="s">
        <v>3744</v>
      </c>
      <c r="G67" s="886" t="s">
        <v>7134</v>
      </c>
      <c r="H67" s="887"/>
    </row>
    <row r="68" spans="1:8" x14ac:dyDescent="0.2">
      <c r="A68" s="600" t="s">
        <v>7129</v>
      </c>
      <c r="B68" s="601" t="s">
        <v>7130</v>
      </c>
      <c r="C68" s="601" t="s">
        <v>7131</v>
      </c>
      <c r="D68" s="602" t="s">
        <v>7132</v>
      </c>
      <c r="E68" s="603">
        <v>5368</v>
      </c>
      <c r="F68" s="602" t="s">
        <v>3744</v>
      </c>
      <c r="G68" s="886" t="s">
        <v>7133</v>
      </c>
      <c r="H68" s="887"/>
    </row>
    <row r="69" spans="1:8" x14ac:dyDescent="0.2">
      <c r="A69" s="600" t="s">
        <v>7135</v>
      </c>
      <c r="B69" s="601" t="s">
        <v>7136</v>
      </c>
      <c r="C69" s="601" t="s">
        <v>7137</v>
      </c>
      <c r="D69" s="602" t="s">
        <v>7138</v>
      </c>
      <c r="E69" s="603">
        <v>5372</v>
      </c>
      <c r="F69" s="602" t="s">
        <v>3744</v>
      </c>
      <c r="G69" s="886" t="s">
        <v>7139</v>
      </c>
      <c r="H69" s="887"/>
    </row>
    <row r="70" spans="1:8" ht="13.5" thickBot="1" x14ac:dyDescent="0.25">
      <c r="A70" s="129" t="s">
        <v>7140</v>
      </c>
      <c r="B70" s="464" t="s">
        <v>7141</v>
      </c>
      <c r="C70" s="464" t="s">
        <v>7142</v>
      </c>
      <c r="D70" s="549" t="s">
        <v>7143</v>
      </c>
      <c r="E70" s="550">
        <v>5366</v>
      </c>
      <c r="F70" s="549" t="s">
        <v>3487</v>
      </c>
      <c r="G70" s="907" t="s">
        <v>7144</v>
      </c>
      <c r="H70" s="908"/>
    </row>
  </sheetData>
  <mergeCells count="74">
    <mergeCell ref="G61:H61"/>
    <mergeCell ref="G38:H38"/>
    <mergeCell ref="G37:H37"/>
    <mergeCell ref="G57:H57"/>
    <mergeCell ref="G56:H56"/>
    <mergeCell ref="G58:H58"/>
    <mergeCell ref="G48:H48"/>
    <mergeCell ref="G54:H54"/>
    <mergeCell ref="G55:H55"/>
    <mergeCell ref="G45:H45"/>
    <mergeCell ref="G39:H39"/>
    <mergeCell ref="D9:E9"/>
    <mergeCell ref="D11:E11"/>
    <mergeCell ref="D10:F10"/>
    <mergeCell ref="G53:H53"/>
    <mergeCell ref="D4:E4"/>
    <mergeCell ref="D5:E5"/>
    <mergeCell ref="G13:H14"/>
    <mergeCell ref="D6:E6"/>
    <mergeCell ref="D7:F7"/>
    <mergeCell ref="D8:E8"/>
    <mergeCell ref="G52:H52"/>
    <mergeCell ref="G40:H40"/>
    <mergeCell ref="G41:H41"/>
    <mergeCell ref="G42:H42"/>
    <mergeCell ref="G43:H43"/>
    <mergeCell ref="G44:H44"/>
    <mergeCell ref="G70:H70"/>
    <mergeCell ref="G46:H46"/>
    <mergeCell ref="G47:H47"/>
    <mergeCell ref="G49:H49"/>
    <mergeCell ref="G50:H50"/>
    <mergeCell ref="G51:H51"/>
    <mergeCell ref="G69:H69"/>
    <mergeCell ref="G67:H67"/>
    <mergeCell ref="G68:H68"/>
    <mergeCell ref="G63:H63"/>
    <mergeCell ref="G64:H64"/>
    <mergeCell ref="G65:H65"/>
    <mergeCell ref="G66:H66"/>
    <mergeCell ref="G62:H62"/>
    <mergeCell ref="G59:H59"/>
    <mergeCell ref="G60:H60"/>
    <mergeCell ref="G34:H34"/>
    <mergeCell ref="G35:H35"/>
    <mergeCell ref="G36:H36"/>
    <mergeCell ref="B24:C24"/>
    <mergeCell ref="E24:H24"/>
    <mergeCell ref="B26:H26"/>
    <mergeCell ref="B28:H28"/>
    <mergeCell ref="A30:B30"/>
    <mergeCell ref="D30:F30"/>
    <mergeCell ref="G30:H30"/>
    <mergeCell ref="A31:B31"/>
    <mergeCell ref="D31:F31"/>
    <mergeCell ref="G31:H31"/>
    <mergeCell ref="G32:H32"/>
    <mergeCell ref="G33:H33"/>
    <mergeCell ref="A20:H20"/>
    <mergeCell ref="A1:B1"/>
    <mergeCell ref="C1:H1"/>
    <mergeCell ref="A2:B2"/>
    <mergeCell ref="C2:H2"/>
    <mergeCell ref="A3:B3"/>
    <mergeCell ref="G4:H5"/>
    <mergeCell ref="A17:H17"/>
    <mergeCell ref="D12:E12"/>
    <mergeCell ref="D15:E15"/>
    <mergeCell ref="A18:B18"/>
    <mergeCell ref="C18:D18"/>
    <mergeCell ref="E18:F18"/>
    <mergeCell ref="A19:B19"/>
    <mergeCell ref="C19:D19"/>
    <mergeCell ref="E19:F19"/>
  </mergeCells>
  <hyperlinks>
    <hyperlink ref="A2:B2" location="Overview!A1" tooltip="Go to Trail Network Overview sheet" display="Trail Network Overview" xr:uid="{00000000-0004-0000-0100-000000000000}"/>
    <hyperlink ref="D8:E8" location="'104th'!A1" display="104th Ave MUP" xr:uid="{00000000-0004-0000-0100-000001000000}"/>
    <hyperlink ref="D9:E9" location="BigDryCreek!A1" display="Big Dry Creek Trail" xr:uid="{00000000-0004-0000-0100-000002000000}"/>
    <hyperlink ref="D10:E10" location="BroomInFlat!A1" display="Broomfield Interlocken Flatirons Trail" xr:uid="{00000000-0004-0000-0100-000003000000}"/>
    <hyperlink ref="D11:E11" location="CoalCreek!A1" display="Coal Creek Trail" xr:uid="{00000000-0004-0000-0100-000004000000}"/>
    <hyperlink ref="D13" location="HylandStandley!A1" display="Hyland Standley" xr:uid="{00000000-0004-0000-0100-000005000000}"/>
    <hyperlink ref="D14" location="Lake2Lake!A1" display="Lake to Lake Trail" xr:uid="{00000000-0004-0000-0100-000006000000}"/>
    <hyperlink ref="D12:E12" location="DavidsonMesa!A1" display="Davidson Mesa Tr" xr:uid="{00000000-0004-0000-0100-000007000000}"/>
    <hyperlink ref="D15:E15" location="PwrlineHarper!A1" display="PowerlineHarper Tr" xr:uid="{00000000-0004-0000-0100-000008000000}"/>
  </hyperlinks>
  <pageMargins left="1" right="0.75" top="0.75" bottom="0.75" header="0.5" footer="0.5"/>
  <pageSetup scale="72" orientation="portrait" r:id="rId1"/>
  <headerFooter alignWithMargins="0">
    <oddHeader>&amp;L&amp;"Arial,Bold"&amp;Uhttp://geobiking.org&amp;C&amp;F</oddHeader>
    <oddFooter>&amp;LAuthor: &amp;"Arial,Bold"Robert Prehn&amp;CData free for personal use and remains property of author.&amp;R&amp;D</oddFooter>
  </headerFooter>
  <webPublishItems count="1">
    <webPublishItem id="963" divId="CO_DN_963" sourceType="sheet" destinationFile="C:\GPS\Bicycle\CO_DN\CO_DN_36B.htm" title="GeoBiking CO_DN 36B Trail Description"/>
  </webPublishItem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9">
    <pageSetUpPr fitToPage="1"/>
  </sheetPr>
  <dimension ref="A1:H38"/>
  <sheetViews>
    <sheetView topLeftCell="A3" zoomScaleNormal="100" workbookViewId="0">
      <selection activeCell="B19" sqref="B19:H19"/>
    </sheetView>
  </sheetViews>
  <sheetFormatPr defaultRowHeight="12.75" x14ac:dyDescent="0.2"/>
  <cols>
    <col min="1" max="1" width="10.140625" customWidth="1"/>
    <col min="2" max="2" width="11.42578125" bestFit="1" customWidth="1"/>
    <col min="3" max="3" width="13.140625" bestFit="1" customWidth="1"/>
    <col min="4" max="4" width="19.140625" bestFit="1" customWidth="1"/>
    <col min="5" max="5" width="8" bestFit="1" customWidth="1"/>
    <col min="6" max="6" width="15.140625" bestFit="1" customWidth="1"/>
    <col min="7" max="7" width="8.140625" bestFit="1" customWidth="1"/>
    <col min="8" max="8" width="27.28515625" customWidth="1"/>
  </cols>
  <sheetData>
    <row r="1" spans="1:8" ht="24" customHeight="1" x14ac:dyDescent="0.2">
      <c r="A1" s="942" t="s">
        <v>6019</v>
      </c>
      <c r="B1" s="943"/>
      <c r="C1" s="872" t="s">
        <v>6020</v>
      </c>
      <c r="D1" s="873"/>
      <c r="E1" s="873"/>
      <c r="F1" s="873"/>
      <c r="G1" s="873"/>
      <c r="H1" s="873"/>
    </row>
    <row r="2" spans="1:8" ht="19.5" customHeight="1" x14ac:dyDescent="0.2">
      <c r="A2" s="874" t="s">
        <v>2679</v>
      </c>
      <c r="B2" s="874"/>
      <c r="C2" s="872" t="s">
        <v>6021</v>
      </c>
      <c r="D2" s="944"/>
      <c r="E2" s="944"/>
      <c r="F2" s="944"/>
      <c r="G2" s="944"/>
      <c r="H2" s="944"/>
    </row>
    <row r="3" spans="1:8" x14ac:dyDescent="0.2">
      <c r="A3" s="874"/>
      <c r="B3" s="874"/>
      <c r="C3" s="18"/>
      <c r="E3" s="25"/>
      <c r="F3" s="25"/>
      <c r="G3" s="25"/>
      <c r="H3" s="25"/>
    </row>
    <row r="4" spans="1:8" x14ac:dyDescent="0.2">
      <c r="A4" s="186" t="s">
        <v>2545</v>
      </c>
      <c r="B4" s="59" t="s">
        <v>3668</v>
      </c>
      <c r="C4" s="27" t="s">
        <v>220</v>
      </c>
      <c r="D4" s="2" t="s">
        <v>6627</v>
      </c>
      <c r="E4" s="25"/>
      <c r="F4" s="27" t="s">
        <v>3975</v>
      </c>
      <c r="G4" s="945"/>
      <c r="H4" s="945"/>
    </row>
    <row r="5" spans="1:8" x14ac:dyDescent="0.2">
      <c r="C5" s="247"/>
      <c r="D5" s="2" t="s">
        <v>3671</v>
      </c>
      <c r="E5" s="25"/>
      <c r="F5" s="25"/>
      <c r="G5" s="945"/>
      <c r="H5" s="945"/>
    </row>
    <row r="6" spans="1:8" ht="12.75" customHeight="1" x14ac:dyDescent="0.2">
      <c r="A6" s="28" t="s">
        <v>5202</v>
      </c>
      <c r="B6" s="3">
        <f>COUNT(E26:E36)</f>
        <v>8</v>
      </c>
      <c r="C6" s="9"/>
      <c r="D6" s="2" t="s">
        <v>3672</v>
      </c>
      <c r="F6" s="201"/>
      <c r="H6" s="156"/>
    </row>
    <row r="7" spans="1:8" x14ac:dyDescent="0.2">
      <c r="A7" s="143"/>
      <c r="B7" s="3"/>
      <c r="C7" s="9"/>
      <c r="F7" s="200" t="s">
        <v>4871</v>
      </c>
      <c r="G7" s="1132" t="s">
        <v>6627</v>
      </c>
      <c r="H7" s="1124"/>
    </row>
    <row r="8" spans="1:8" x14ac:dyDescent="0.2">
      <c r="A8" s="186" t="s">
        <v>5794</v>
      </c>
      <c r="B8" s="957" t="s">
        <v>5822</v>
      </c>
      <c r="C8" s="957"/>
      <c r="D8" s="957"/>
      <c r="E8" s="957"/>
      <c r="F8" s="205">
        <v>42454</v>
      </c>
      <c r="G8" s="1124"/>
      <c r="H8" s="1124"/>
    </row>
    <row r="9" spans="1:8" ht="13.5" thickBot="1" x14ac:dyDescent="0.25">
      <c r="A9" s="143"/>
      <c r="B9" s="3"/>
      <c r="C9" s="9"/>
      <c r="F9" s="199"/>
      <c r="G9" s="156"/>
      <c r="H9" s="156"/>
    </row>
    <row r="10" spans="1:8" x14ac:dyDescent="0.2">
      <c r="A10" s="1120" t="s">
        <v>5619</v>
      </c>
      <c r="B10" s="1121"/>
      <c r="C10" s="1121"/>
      <c r="D10" s="1121"/>
      <c r="E10" s="1121"/>
      <c r="F10" s="1121"/>
      <c r="G10" s="1121"/>
      <c r="H10" s="1122"/>
    </row>
    <row r="11" spans="1:8" s="24" customFormat="1" ht="13.5" thickBot="1" x14ac:dyDescent="0.25">
      <c r="A11" s="1126" t="s">
        <v>3816</v>
      </c>
      <c r="B11" s="1127"/>
      <c r="C11" s="1128" t="s">
        <v>3817</v>
      </c>
      <c r="D11" s="1128"/>
      <c r="E11" s="1128" t="s">
        <v>3818</v>
      </c>
      <c r="F11" s="1128"/>
      <c r="G11" s="198"/>
      <c r="H11" s="203" t="s">
        <v>530</v>
      </c>
    </row>
    <row r="12" spans="1:8" ht="13.5" thickBot="1" x14ac:dyDescent="0.25">
      <c r="A12" s="940"/>
      <c r="B12" s="940"/>
      <c r="C12" s="974">
        <v>4.3</v>
      </c>
      <c r="D12" s="941"/>
      <c r="E12" s="883">
        <v>3.6</v>
      </c>
      <c r="F12" s="883"/>
      <c r="G12" s="192"/>
    </row>
    <row r="13" spans="1:8" x14ac:dyDescent="0.2">
      <c r="A13" s="867" t="s">
        <v>3081</v>
      </c>
      <c r="B13" s="868"/>
      <c r="C13" s="868"/>
      <c r="D13" s="868"/>
      <c r="E13" s="868"/>
      <c r="F13" s="868"/>
      <c r="G13" s="868"/>
      <c r="H13" s="869"/>
    </row>
    <row r="14" spans="1:8" ht="13.5" thickBot="1" x14ac:dyDescent="0.25">
      <c r="A14" s="12" t="s">
        <v>3819</v>
      </c>
      <c r="B14" s="13" t="s">
        <v>3820</v>
      </c>
      <c r="C14" s="14" t="s">
        <v>3821</v>
      </c>
      <c r="D14" s="13" t="s">
        <v>3822</v>
      </c>
      <c r="E14" s="13" t="s">
        <v>3823</v>
      </c>
      <c r="F14" s="13" t="s">
        <v>3363</v>
      </c>
      <c r="G14" s="13" t="s">
        <v>1388</v>
      </c>
      <c r="H14" s="195" t="s">
        <v>3824</v>
      </c>
    </row>
    <row r="15" spans="1:8" s="8" customFormat="1" x14ac:dyDescent="0.2">
      <c r="A15" s="21">
        <v>5630</v>
      </c>
      <c r="B15" s="21">
        <f>E29</f>
        <v>5643</v>
      </c>
      <c r="C15" s="22">
        <v>5602</v>
      </c>
      <c r="D15" s="22">
        <v>56747</v>
      </c>
      <c r="E15" s="22">
        <f>B15 - A15</f>
        <v>13</v>
      </c>
      <c r="F15" s="22">
        <v>156</v>
      </c>
      <c r="G15" s="22"/>
      <c r="H15" s="197">
        <v>1</v>
      </c>
    </row>
    <row r="16" spans="1:8" s="8" customFormat="1" x14ac:dyDescent="0.2">
      <c r="A16" s="19"/>
      <c r="B16" s="19"/>
      <c r="C16" s="16"/>
      <c r="D16" s="17"/>
      <c r="E16" s="17"/>
      <c r="F16" s="17"/>
      <c r="G16" s="17"/>
      <c r="H16" s="17"/>
    </row>
    <row r="17" spans="1:8" s="8" customFormat="1" ht="12.75" customHeight="1" x14ac:dyDescent="0.2">
      <c r="A17" s="148" t="s">
        <v>3079</v>
      </c>
      <c r="B17" s="931" t="s">
        <v>3360</v>
      </c>
      <c r="C17" s="931"/>
      <c r="D17" s="175" t="s">
        <v>3080</v>
      </c>
      <c r="E17" s="930" t="s">
        <v>3669</v>
      </c>
      <c r="F17" s="930"/>
      <c r="G17" s="930"/>
      <c r="H17" s="930"/>
    </row>
    <row r="18" spans="1:8" s="8" customFormat="1" x14ac:dyDescent="0.2">
      <c r="A18" s="19"/>
      <c r="B18" s="19"/>
      <c r="C18" s="16"/>
      <c r="D18" s="175" t="s">
        <v>1165</v>
      </c>
      <c r="E18" s="244" t="s">
        <v>7041</v>
      </c>
      <c r="F18" s="17"/>
      <c r="G18" s="17"/>
      <c r="H18" s="17"/>
    </row>
    <row r="19" spans="1:8" s="8" customFormat="1" ht="12.75" customHeight="1" x14ac:dyDescent="0.2">
      <c r="A19" s="148" t="s">
        <v>3370</v>
      </c>
      <c r="B19" s="931" t="s">
        <v>7038</v>
      </c>
      <c r="C19" s="931"/>
      <c r="D19" s="931"/>
      <c r="E19" s="931"/>
      <c r="F19" s="931"/>
      <c r="G19" s="931"/>
      <c r="H19" s="931"/>
    </row>
    <row r="20" spans="1:8" s="8" customFormat="1" x14ac:dyDescent="0.2">
      <c r="A20" s="19"/>
      <c r="B20" s="19"/>
      <c r="C20" s="16"/>
      <c r="D20" s="17"/>
      <c r="E20" s="17"/>
      <c r="F20" s="17"/>
      <c r="G20" s="17"/>
      <c r="H20" s="17"/>
    </row>
    <row r="21" spans="1:8" s="8" customFormat="1" ht="40.5" customHeight="1" x14ac:dyDescent="0.2">
      <c r="A21" s="148" t="s">
        <v>3085</v>
      </c>
      <c r="B21" s="931" t="s">
        <v>1909</v>
      </c>
      <c r="C21" s="931"/>
      <c r="D21" s="931"/>
      <c r="E21" s="931"/>
      <c r="F21" s="931"/>
      <c r="G21" s="931"/>
      <c r="H21" s="931"/>
    </row>
    <row r="22" spans="1:8" ht="13.5" thickBot="1" x14ac:dyDescent="0.25">
      <c r="C22" s="1"/>
    </row>
    <row r="23" spans="1:8" ht="13.5" thickBot="1" x14ac:dyDescent="0.25">
      <c r="A23" s="934" t="s">
        <v>2683</v>
      </c>
      <c r="B23" s="934"/>
      <c r="C23" s="164" t="s">
        <v>5913</v>
      </c>
      <c r="D23" s="934" t="s">
        <v>5907</v>
      </c>
      <c r="E23" s="934"/>
      <c r="F23" s="934"/>
      <c r="G23" s="1130" t="s">
        <v>5906</v>
      </c>
      <c r="H23" s="1131"/>
    </row>
    <row r="24" spans="1:8" ht="13.5" thickBot="1" x14ac:dyDescent="0.25">
      <c r="A24" s="1129" t="s">
        <v>5494</v>
      </c>
      <c r="B24" s="1129"/>
      <c r="C24" s="170" t="s">
        <v>1691</v>
      </c>
      <c r="D24" s="931" t="s">
        <v>7039</v>
      </c>
      <c r="E24" s="971"/>
      <c r="F24" s="971"/>
      <c r="G24" s="973" t="s">
        <v>7040</v>
      </c>
      <c r="H24" s="973"/>
    </row>
    <row r="25" spans="1:8" s="3" customFormat="1" ht="13.5" thickBot="1" x14ac:dyDescent="0.25">
      <c r="A25" s="4" t="s">
        <v>3488</v>
      </c>
      <c r="B25" s="4" t="s">
        <v>3320</v>
      </c>
      <c r="C25" s="5" t="s">
        <v>3319</v>
      </c>
      <c r="D25" s="4" t="s">
        <v>3992</v>
      </c>
      <c r="E25" s="4" t="s">
        <v>3486</v>
      </c>
      <c r="F25" s="4" t="s">
        <v>3318</v>
      </c>
      <c r="G25" s="903" t="s">
        <v>3950</v>
      </c>
      <c r="H25" s="904"/>
    </row>
    <row r="26" spans="1:8" ht="39" customHeight="1" x14ac:dyDescent="0.2">
      <c r="A26" s="107" t="s">
        <v>4636</v>
      </c>
      <c r="B26" s="108" t="s">
        <v>7017</v>
      </c>
      <c r="C26" s="109" t="s">
        <v>7018</v>
      </c>
      <c r="D26" s="108" t="s">
        <v>2950</v>
      </c>
      <c r="E26" s="110">
        <v>5630</v>
      </c>
      <c r="F26" s="108" t="s">
        <v>3487</v>
      </c>
      <c r="G26" s="927" t="s">
        <v>4500</v>
      </c>
      <c r="H26" s="928"/>
    </row>
    <row r="27" spans="1:8" ht="26.25" customHeight="1" x14ac:dyDescent="0.2">
      <c r="A27" s="111" t="s">
        <v>5983</v>
      </c>
      <c r="B27" s="112" t="s">
        <v>76</v>
      </c>
      <c r="C27" s="113" t="s">
        <v>3534</v>
      </c>
      <c r="D27" s="112" t="s">
        <v>77</v>
      </c>
      <c r="E27" s="114">
        <v>5633</v>
      </c>
      <c r="F27" s="112" t="s">
        <v>3487</v>
      </c>
      <c r="G27" s="923" t="s">
        <v>7022</v>
      </c>
      <c r="H27" s="924"/>
    </row>
    <row r="28" spans="1:8" x14ac:dyDescent="0.2">
      <c r="A28" s="111" t="s">
        <v>4637</v>
      </c>
      <c r="B28" s="112" t="s">
        <v>7019</v>
      </c>
      <c r="C28" s="113" t="s">
        <v>7020</v>
      </c>
      <c r="D28" s="112" t="s">
        <v>7021</v>
      </c>
      <c r="E28" s="114">
        <v>5634</v>
      </c>
      <c r="F28" s="112" t="s">
        <v>116</v>
      </c>
      <c r="G28" s="923" t="s">
        <v>7023</v>
      </c>
      <c r="H28" s="924"/>
    </row>
    <row r="29" spans="1:8" x14ac:dyDescent="0.2">
      <c r="A29" s="111" t="s">
        <v>5985</v>
      </c>
      <c r="B29" s="112" t="s">
        <v>81</v>
      </c>
      <c r="C29" s="113" t="s">
        <v>83</v>
      </c>
      <c r="D29" s="112" t="s">
        <v>84</v>
      </c>
      <c r="E29" s="114">
        <v>5643</v>
      </c>
      <c r="F29" s="112" t="s">
        <v>116</v>
      </c>
      <c r="G29" s="926" t="s">
        <v>7023</v>
      </c>
      <c r="H29" s="925"/>
    </row>
    <row r="30" spans="1:8" ht="27" customHeight="1" x14ac:dyDescent="0.2">
      <c r="A30" s="111" t="s">
        <v>7024</v>
      </c>
      <c r="B30" s="112" t="s">
        <v>7026</v>
      </c>
      <c r="C30" s="113" t="s">
        <v>7027</v>
      </c>
      <c r="D30" s="112" t="s">
        <v>7025</v>
      </c>
      <c r="E30" s="114">
        <v>5670</v>
      </c>
      <c r="F30" s="112" t="s">
        <v>116</v>
      </c>
      <c r="G30" s="923" t="s">
        <v>7028</v>
      </c>
      <c r="H30" s="925"/>
    </row>
    <row r="31" spans="1:8" ht="28.5" customHeight="1" x14ac:dyDescent="0.2">
      <c r="A31" s="111" t="s">
        <v>5982</v>
      </c>
      <c r="B31" s="112" t="s">
        <v>2952</v>
      </c>
      <c r="C31" s="113" t="s">
        <v>2953</v>
      </c>
      <c r="D31" s="112" t="s">
        <v>75</v>
      </c>
      <c r="E31" s="114">
        <v>5670</v>
      </c>
      <c r="F31" s="112" t="s">
        <v>116</v>
      </c>
      <c r="G31" s="923" t="s">
        <v>5168</v>
      </c>
      <c r="H31" s="924"/>
    </row>
    <row r="32" spans="1:8" x14ac:dyDescent="0.2">
      <c r="A32" s="111" t="s">
        <v>7029</v>
      </c>
      <c r="B32" s="475" t="s">
        <v>7031</v>
      </c>
      <c r="C32" s="566" t="s">
        <v>7032</v>
      </c>
      <c r="D32" s="475" t="s">
        <v>7033</v>
      </c>
      <c r="E32" s="114">
        <v>5647</v>
      </c>
      <c r="F32" s="475" t="s">
        <v>116</v>
      </c>
      <c r="G32" s="1093" t="s">
        <v>7034</v>
      </c>
      <c r="H32" s="1092"/>
    </row>
    <row r="33" spans="1:8" x14ac:dyDescent="0.2">
      <c r="A33" s="111" t="s">
        <v>7035</v>
      </c>
      <c r="B33" s="919" t="s">
        <v>5299</v>
      </c>
      <c r="C33" s="1137"/>
      <c r="D33" s="1137"/>
      <c r="E33" s="1137"/>
      <c r="F33" s="1138"/>
      <c r="G33" s="1093" t="s">
        <v>7036</v>
      </c>
      <c r="H33" s="1136"/>
    </row>
    <row r="34" spans="1:8" x14ac:dyDescent="0.2">
      <c r="A34" s="111" t="s">
        <v>5984</v>
      </c>
      <c r="B34" s="112" t="s">
        <v>78</v>
      </c>
      <c r="C34" s="113" t="s">
        <v>82</v>
      </c>
      <c r="D34" s="112" t="s">
        <v>79</v>
      </c>
      <c r="E34" s="114">
        <v>5622</v>
      </c>
      <c r="F34" s="112" t="s">
        <v>116</v>
      </c>
      <c r="G34" s="926" t="s">
        <v>80</v>
      </c>
      <c r="H34" s="925"/>
    </row>
    <row r="35" spans="1:8" x14ac:dyDescent="0.2">
      <c r="A35" s="597" t="s">
        <v>7029</v>
      </c>
      <c r="B35" s="919" t="s">
        <v>5299</v>
      </c>
      <c r="C35" s="1139"/>
      <c r="D35" s="1139"/>
      <c r="E35" s="1139"/>
      <c r="F35" s="1140"/>
      <c r="G35" s="919" t="s">
        <v>7037</v>
      </c>
      <c r="H35" s="1141"/>
    </row>
    <row r="36" spans="1:8" ht="13.5" thickBot="1" x14ac:dyDescent="0.25">
      <c r="A36" s="115" t="s">
        <v>5985</v>
      </c>
      <c r="B36" s="1133" t="s">
        <v>5299</v>
      </c>
      <c r="C36" s="1134"/>
      <c r="D36" s="1134"/>
      <c r="E36" s="1134"/>
      <c r="F36" s="1135"/>
      <c r="G36" s="921" t="s">
        <v>7030</v>
      </c>
      <c r="H36" s="922"/>
    </row>
    <row r="38" spans="1:8" s="8" customFormat="1" x14ac:dyDescent="0.2">
      <c r="A38" s="28" t="s">
        <v>295</v>
      </c>
      <c r="B38" s="225" t="s">
        <v>5980</v>
      </c>
    </row>
  </sheetData>
  <mergeCells count="41">
    <mergeCell ref="G27:H27"/>
    <mergeCell ref="G35:H35"/>
    <mergeCell ref="G32:H32"/>
    <mergeCell ref="G25:H25"/>
    <mergeCell ref="G26:H26"/>
    <mergeCell ref="G28:H28"/>
    <mergeCell ref="G29:H29"/>
    <mergeCell ref="G30:H30"/>
    <mergeCell ref="G31:H31"/>
    <mergeCell ref="B36:F36"/>
    <mergeCell ref="G33:H33"/>
    <mergeCell ref="B33:F33"/>
    <mergeCell ref="B35:F35"/>
    <mergeCell ref="G34:H34"/>
    <mergeCell ref="G36:H36"/>
    <mergeCell ref="A1:B1"/>
    <mergeCell ref="C1:H1"/>
    <mergeCell ref="C2:H2"/>
    <mergeCell ref="A10:H10"/>
    <mergeCell ref="A3:B3"/>
    <mergeCell ref="A2:B2"/>
    <mergeCell ref="G4:H5"/>
    <mergeCell ref="G7:H8"/>
    <mergeCell ref="B8:E8"/>
    <mergeCell ref="A13:H13"/>
    <mergeCell ref="A11:B11"/>
    <mergeCell ref="C11:D11"/>
    <mergeCell ref="E11:F11"/>
    <mergeCell ref="A12:B12"/>
    <mergeCell ref="C12:D12"/>
    <mergeCell ref="E12:F12"/>
    <mergeCell ref="D23:F23"/>
    <mergeCell ref="D24:F24"/>
    <mergeCell ref="A24:B24"/>
    <mergeCell ref="A23:B23"/>
    <mergeCell ref="E17:H17"/>
    <mergeCell ref="B17:C17"/>
    <mergeCell ref="B21:H21"/>
    <mergeCell ref="B19:H19"/>
    <mergeCell ref="G23:H23"/>
    <mergeCell ref="G24:H24"/>
  </mergeCells>
  <phoneticPr fontId="0" type="noConversion"/>
  <hyperlinks>
    <hyperlink ref="D4" location="'36Bikeway'!A1" display="US 36 Bikeway" xr:uid="{00000000-0004-0000-1300-000000000000}"/>
    <hyperlink ref="A2:B2" location="Overview!A1" tooltip="Go to Trail Network Overview sheet" display="Trail Network Overview" xr:uid="{00000000-0004-0000-1300-000001000000}"/>
    <hyperlink ref="B38" location="RTD!A70" display="RTD-SL" xr:uid="{00000000-0004-0000-1300-000002000000}"/>
    <hyperlink ref="D6" location="PwrlineHarper!A1" tooltip="Powerline &amp; Harper Lake area trails in Louisville" display="Powerline Harper Trail" xr:uid="{00000000-0004-0000-1300-000003000000}"/>
    <hyperlink ref="D5" location="LouisvileEW!A1" display="Louisvile EW Trail" xr:uid="{00000000-0004-0000-1300-000004000000}"/>
  </hyperlinks>
  <pageMargins left="1" right="0.75" top="0.75" bottom="0.75" header="0.5" footer="0.5"/>
  <pageSetup scale="77" orientation="portrait" r:id="rId1"/>
  <headerFooter alignWithMargins="0">
    <oddHeader>&amp;L&amp;"Arial,Bold"&amp;Uhttp://geobiking.org&amp;C&amp;F</oddHeader>
    <oddFooter>&amp;LAuthor: &amp;"Arial,Bold"Robert Prehn&amp;CData free for personal use and remains property of author.&amp;R&amp;D</oddFooter>
  </headerFooter>
  <webPublishItems count="1">
    <webPublishItem id="5841" divId="DR_North_5841" sourceType="sheet" destinationFile="C:\GPS\Bicycle\CO_DN\CO_DN_DM.htm" title="GeoBiking CO_DN DM Description"/>
  </webPublishItem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8">
    <pageSetUpPr fitToPage="1"/>
  </sheetPr>
  <dimension ref="A1:H54"/>
  <sheetViews>
    <sheetView zoomScaleNormal="100" workbookViewId="0">
      <selection activeCell="B21" sqref="B21:H21"/>
    </sheetView>
  </sheetViews>
  <sheetFormatPr defaultRowHeight="12.75" x14ac:dyDescent="0.2"/>
  <cols>
    <col min="1" max="1" width="10.42578125" bestFit="1" customWidth="1"/>
    <col min="2" max="2" width="11.42578125" bestFit="1" customWidth="1"/>
    <col min="3" max="3" width="13.140625" bestFit="1" customWidth="1"/>
    <col min="4" max="4" width="16.7109375" bestFit="1" customWidth="1"/>
    <col min="5" max="5" width="9" bestFit="1" customWidth="1"/>
    <col min="6" max="6" width="14.7109375" bestFit="1" customWidth="1"/>
    <col min="7" max="7" width="8.140625" bestFit="1" customWidth="1"/>
    <col min="8" max="8" width="26.42578125" customWidth="1"/>
  </cols>
  <sheetData>
    <row r="1" spans="1:8" ht="23.25" customHeight="1" x14ac:dyDescent="0.2">
      <c r="A1" s="942" t="s">
        <v>3121</v>
      </c>
      <c r="B1" s="943"/>
      <c r="C1" s="872" t="s">
        <v>3122</v>
      </c>
      <c r="D1" s="873"/>
      <c r="E1" s="873"/>
      <c r="F1" s="873"/>
      <c r="G1" s="873"/>
      <c r="H1" s="873"/>
    </row>
    <row r="2" spans="1:8" ht="18.75" customHeight="1" x14ac:dyDescent="0.2">
      <c r="A2" s="874" t="s">
        <v>2679</v>
      </c>
      <c r="B2" s="874"/>
      <c r="C2" s="872" t="s">
        <v>3123</v>
      </c>
      <c r="D2" s="944"/>
      <c r="E2" s="944"/>
      <c r="F2" s="944"/>
      <c r="G2" s="944"/>
      <c r="H2" s="944"/>
    </row>
    <row r="3" spans="1:8" x14ac:dyDescent="0.2">
      <c r="A3" s="874"/>
      <c r="B3" s="874"/>
      <c r="C3" s="18"/>
      <c r="E3" s="25"/>
      <c r="F3" s="25"/>
      <c r="G3" s="25"/>
      <c r="H3" s="25"/>
    </row>
    <row r="4" spans="1:8" x14ac:dyDescent="0.2">
      <c r="A4" s="186" t="s">
        <v>2545</v>
      </c>
      <c r="B4" s="52" t="s">
        <v>2529</v>
      </c>
      <c r="C4" s="27" t="s">
        <v>220</v>
      </c>
      <c r="D4" s="874" t="s">
        <v>2030</v>
      </c>
      <c r="E4" s="874"/>
      <c r="F4" s="27" t="s">
        <v>3975</v>
      </c>
      <c r="G4" s="945"/>
      <c r="H4" s="945"/>
    </row>
    <row r="5" spans="1:8" x14ac:dyDescent="0.2">
      <c r="A5" s="209"/>
      <c r="B5" s="52"/>
      <c r="C5" s="27"/>
      <c r="D5" s="874" t="s">
        <v>2012</v>
      </c>
      <c r="E5" s="874"/>
      <c r="F5" s="34"/>
      <c r="G5" s="945"/>
      <c r="H5" s="945"/>
    </row>
    <row r="6" spans="1:8" x14ac:dyDescent="0.2">
      <c r="A6" s="143"/>
      <c r="B6" s="52"/>
      <c r="C6" s="27"/>
      <c r="D6" s="874" t="s">
        <v>2517</v>
      </c>
      <c r="E6" s="874"/>
      <c r="F6" s="34"/>
      <c r="G6" s="34"/>
      <c r="H6" s="34"/>
    </row>
    <row r="7" spans="1:8" x14ac:dyDescent="0.2">
      <c r="C7" s="45"/>
      <c r="D7" s="874" t="s">
        <v>2518</v>
      </c>
      <c r="E7" s="874"/>
      <c r="F7" s="201"/>
      <c r="G7" s="26"/>
      <c r="H7" s="26"/>
    </row>
    <row r="8" spans="1:8" x14ac:dyDescent="0.2">
      <c r="A8" s="28" t="s">
        <v>5202</v>
      </c>
      <c r="B8" s="3">
        <f>COUNT(E28:E54)</f>
        <v>27</v>
      </c>
      <c r="C8" s="45"/>
      <c r="D8" s="874" t="s">
        <v>5142</v>
      </c>
      <c r="E8" s="874"/>
      <c r="F8" s="290"/>
      <c r="G8" s="26"/>
      <c r="H8" s="26"/>
    </row>
    <row r="9" spans="1:8" x14ac:dyDescent="0.2">
      <c r="A9" s="143"/>
      <c r="B9" s="3"/>
      <c r="C9" s="247"/>
      <c r="D9" s="2"/>
      <c r="E9" s="2"/>
      <c r="F9" s="200" t="s">
        <v>4871</v>
      </c>
      <c r="G9" s="947" t="s">
        <v>7480</v>
      </c>
      <c r="H9" s="944"/>
    </row>
    <row r="10" spans="1:8" ht="25.5" customHeight="1" x14ac:dyDescent="0.2">
      <c r="A10" s="148" t="s">
        <v>5794</v>
      </c>
      <c r="B10" s="890" t="s">
        <v>7481</v>
      </c>
      <c r="C10" s="947"/>
      <c r="D10" s="947"/>
      <c r="E10" s="947"/>
      <c r="F10" s="330">
        <v>42454</v>
      </c>
      <c r="G10" s="944"/>
      <c r="H10" s="944"/>
    </row>
    <row r="11" spans="1:8" ht="13.5" thickBot="1" x14ac:dyDescent="0.25">
      <c r="A11" s="2"/>
      <c r="B11" s="2"/>
      <c r="C11" s="247"/>
      <c r="E11" s="25"/>
      <c r="F11" s="205"/>
      <c r="G11" s="26"/>
    </row>
    <row r="12" spans="1:8" x14ac:dyDescent="0.2">
      <c r="A12" s="877" t="s">
        <v>5619</v>
      </c>
      <c r="B12" s="878"/>
      <c r="C12" s="878"/>
      <c r="D12" s="878"/>
      <c r="E12" s="878"/>
      <c r="F12" s="878"/>
      <c r="G12" s="878"/>
      <c r="H12" s="879"/>
    </row>
    <row r="13" spans="1:8" s="24" customFormat="1" ht="13.5" thickBot="1" x14ac:dyDescent="0.25">
      <c r="A13" s="880" t="s">
        <v>3816</v>
      </c>
      <c r="B13" s="881"/>
      <c r="C13" s="882" t="s">
        <v>3817</v>
      </c>
      <c r="D13" s="882"/>
      <c r="E13" s="882" t="s">
        <v>3818</v>
      </c>
      <c r="F13" s="882"/>
      <c r="G13" s="191"/>
      <c r="H13" s="196" t="s">
        <v>530</v>
      </c>
    </row>
    <row r="14" spans="1:8" ht="13.5" thickBot="1" x14ac:dyDescent="0.25">
      <c r="A14" s="940"/>
      <c r="B14" s="940"/>
      <c r="C14" s="974">
        <v>10.1</v>
      </c>
      <c r="D14" s="941"/>
      <c r="E14" s="883">
        <v>8.1</v>
      </c>
      <c r="F14" s="883"/>
      <c r="G14" s="192"/>
    </row>
    <row r="15" spans="1:8" x14ac:dyDescent="0.2">
      <c r="A15" s="867" t="s">
        <v>3081</v>
      </c>
      <c r="B15" s="868"/>
      <c r="C15" s="868"/>
      <c r="D15" s="868"/>
      <c r="E15" s="868"/>
      <c r="F15" s="868"/>
      <c r="G15" s="868"/>
      <c r="H15" s="869"/>
    </row>
    <row r="16" spans="1:8" ht="13.5" thickBot="1" x14ac:dyDescent="0.25">
      <c r="A16" s="12" t="s">
        <v>3819</v>
      </c>
      <c r="B16" s="13" t="s">
        <v>3820</v>
      </c>
      <c r="C16" s="14" t="s">
        <v>3821</v>
      </c>
      <c r="D16" s="13" t="s">
        <v>3822</v>
      </c>
      <c r="E16" s="13" t="s">
        <v>3823</v>
      </c>
      <c r="F16" s="13" t="s">
        <v>3363</v>
      </c>
      <c r="G16" s="13" t="s">
        <v>1388</v>
      </c>
      <c r="H16" s="195" t="s">
        <v>3824</v>
      </c>
    </row>
    <row r="17" spans="1:8" s="8" customFormat="1" x14ac:dyDescent="0.2">
      <c r="A17" s="21">
        <v>5261</v>
      </c>
      <c r="B17" s="21">
        <v>5046</v>
      </c>
      <c r="C17" s="22">
        <v>5053</v>
      </c>
      <c r="D17" s="22">
        <v>5271</v>
      </c>
      <c r="E17" s="22">
        <f>B17 - A17</f>
        <v>-215</v>
      </c>
      <c r="F17" s="22">
        <v>233</v>
      </c>
      <c r="G17" s="22"/>
      <c r="H17" s="3">
        <v>1</v>
      </c>
    </row>
    <row r="18" spans="1:8" s="8" customFormat="1" x14ac:dyDescent="0.2">
      <c r="A18" s="19"/>
      <c r="B18" s="19"/>
      <c r="C18" s="16"/>
      <c r="D18" s="17"/>
      <c r="E18" s="17"/>
      <c r="F18" s="17"/>
      <c r="G18" s="17"/>
      <c r="H18" s="17"/>
    </row>
    <row r="19" spans="1:8" s="8" customFormat="1" x14ac:dyDescent="0.2">
      <c r="A19" s="148" t="s">
        <v>3079</v>
      </c>
      <c r="B19" s="951" t="s">
        <v>3367</v>
      </c>
      <c r="C19" s="951"/>
      <c r="D19" s="175" t="s">
        <v>3080</v>
      </c>
      <c r="E19" s="930" t="s">
        <v>5310</v>
      </c>
      <c r="F19" s="930"/>
      <c r="G19" s="930"/>
      <c r="H19" s="930"/>
    </row>
    <row r="20" spans="1:8" s="8" customFormat="1" x14ac:dyDescent="0.2">
      <c r="A20" s="19"/>
      <c r="B20" s="19"/>
      <c r="C20" s="16"/>
      <c r="D20" s="175" t="s">
        <v>1165</v>
      </c>
      <c r="E20" s="244" t="s">
        <v>1179</v>
      </c>
      <c r="F20" s="17"/>
      <c r="G20" s="17"/>
      <c r="H20" s="17"/>
    </row>
    <row r="21" spans="1:8" s="8" customFormat="1" ht="12.75" customHeight="1" x14ac:dyDescent="0.2">
      <c r="A21" s="148" t="s">
        <v>3370</v>
      </c>
      <c r="B21" s="931" t="s">
        <v>5309</v>
      </c>
      <c r="C21" s="931"/>
      <c r="D21" s="931"/>
      <c r="E21" s="931"/>
      <c r="F21" s="931"/>
      <c r="G21" s="931"/>
      <c r="H21" s="931"/>
    </row>
    <row r="22" spans="1:8" s="8" customFormat="1" x14ac:dyDescent="0.2">
      <c r="A22" s="19"/>
      <c r="B22" s="19"/>
      <c r="C22" s="16"/>
      <c r="D22" s="17"/>
      <c r="E22" s="17"/>
      <c r="F22" s="17"/>
      <c r="G22" s="17"/>
      <c r="H22" s="17"/>
    </row>
    <row r="23" spans="1:8" s="8" customFormat="1" ht="25.5" customHeight="1" x14ac:dyDescent="0.2">
      <c r="A23" s="148" t="s">
        <v>3085</v>
      </c>
      <c r="B23" s="931" t="s">
        <v>7172</v>
      </c>
      <c r="C23" s="931"/>
      <c r="D23" s="931"/>
      <c r="E23" s="931"/>
      <c r="F23" s="931"/>
      <c r="G23" s="931"/>
      <c r="H23" s="931"/>
    </row>
    <row r="24" spans="1:8" ht="13.5" thickBot="1" x14ac:dyDescent="0.25">
      <c r="A24" s="29"/>
      <c r="B24" s="29"/>
      <c r="C24" s="1"/>
      <c r="D24" s="29"/>
      <c r="E24" s="29"/>
      <c r="F24" s="29"/>
      <c r="G24" s="29"/>
    </row>
    <row r="25" spans="1:8" ht="13.5" thickBot="1" x14ac:dyDescent="0.25">
      <c r="A25" s="969" t="s">
        <v>2683</v>
      </c>
      <c r="B25" s="969"/>
      <c r="C25" s="168" t="s">
        <v>5913</v>
      </c>
      <c r="D25" s="969" t="s">
        <v>5907</v>
      </c>
      <c r="E25" s="969"/>
      <c r="F25" s="969"/>
      <c r="G25" s="895" t="s">
        <v>5906</v>
      </c>
      <c r="H25" s="896"/>
    </row>
    <row r="26" spans="1:8" ht="13.5" thickBot="1" x14ac:dyDescent="0.25">
      <c r="A26" s="1125" t="s">
        <v>1990</v>
      </c>
      <c r="B26" s="1125"/>
      <c r="C26" s="159" t="s">
        <v>1990</v>
      </c>
      <c r="D26" s="931" t="s">
        <v>5910</v>
      </c>
      <c r="E26" s="971"/>
      <c r="F26" s="971"/>
      <c r="G26" s="973" t="s">
        <v>7171</v>
      </c>
      <c r="H26" s="973"/>
    </row>
    <row r="27" spans="1:8" s="3" customFormat="1" ht="13.5" thickBot="1" x14ac:dyDescent="0.25">
      <c r="A27" s="4" t="s">
        <v>3488</v>
      </c>
      <c r="B27" s="4" t="s">
        <v>3320</v>
      </c>
      <c r="C27" s="5" t="s">
        <v>3319</v>
      </c>
      <c r="D27" s="4" t="s">
        <v>3992</v>
      </c>
      <c r="E27" s="4" t="s">
        <v>3486</v>
      </c>
      <c r="F27" s="4" t="s">
        <v>3318</v>
      </c>
      <c r="G27" s="903" t="s">
        <v>3950</v>
      </c>
      <c r="H27" s="904"/>
    </row>
    <row r="28" spans="1:8" x14ac:dyDescent="0.2">
      <c r="A28" s="107" t="s">
        <v>7159</v>
      </c>
      <c r="B28" s="608" t="s">
        <v>7160</v>
      </c>
      <c r="C28" s="607" t="s">
        <v>5561</v>
      </c>
      <c r="D28" s="608" t="s">
        <v>7161</v>
      </c>
      <c r="E28" s="88">
        <v>5277</v>
      </c>
      <c r="F28" s="608" t="s">
        <v>3744</v>
      </c>
      <c r="G28" s="962" t="s">
        <v>7162</v>
      </c>
      <c r="H28" s="963"/>
    </row>
    <row r="29" spans="1:8" x14ac:dyDescent="0.2">
      <c r="A29" s="111" t="s">
        <v>5564</v>
      </c>
      <c r="B29" s="457" t="s">
        <v>7157</v>
      </c>
      <c r="C29" s="458" t="s">
        <v>7158</v>
      </c>
      <c r="D29" s="90" t="s">
        <v>1019</v>
      </c>
      <c r="E29" s="92">
        <v>5269</v>
      </c>
      <c r="F29" s="90" t="s">
        <v>3744</v>
      </c>
      <c r="G29" s="985" t="s">
        <v>5565</v>
      </c>
      <c r="H29" s="958"/>
    </row>
    <row r="30" spans="1:8" x14ac:dyDescent="0.2">
      <c r="A30" s="111" t="s">
        <v>5986</v>
      </c>
      <c r="B30" s="90" t="s">
        <v>5566</v>
      </c>
      <c r="C30" s="91" t="s">
        <v>5567</v>
      </c>
      <c r="D30" s="90" t="s">
        <v>1018</v>
      </c>
      <c r="E30" s="92">
        <v>5262</v>
      </c>
      <c r="F30" s="90" t="s">
        <v>3744</v>
      </c>
      <c r="G30" s="985" t="s">
        <v>2437</v>
      </c>
      <c r="H30" s="958"/>
    </row>
    <row r="31" spans="1:8" x14ac:dyDescent="0.2">
      <c r="A31" s="89" t="s">
        <v>5987</v>
      </c>
      <c r="B31" s="90" t="s">
        <v>2138</v>
      </c>
      <c r="C31" s="91" t="s">
        <v>2137</v>
      </c>
      <c r="D31" s="90" t="s">
        <v>2967</v>
      </c>
      <c r="E31" s="92">
        <v>5265</v>
      </c>
      <c r="F31" s="90" t="s">
        <v>3744</v>
      </c>
      <c r="G31" s="985" t="s">
        <v>1020</v>
      </c>
      <c r="H31" s="958"/>
    </row>
    <row r="32" spans="1:8" x14ac:dyDescent="0.2">
      <c r="A32" s="89" t="s">
        <v>5988</v>
      </c>
      <c r="B32" s="90" t="s">
        <v>3963</v>
      </c>
      <c r="C32" s="91" t="s">
        <v>867</v>
      </c>
      <c r="D32" s="90" t="s">
        <v>2968</v>
      </c>
      <c r="E32" s="92">
        <v>5258</v>
      </c>
      <c r="F32" s="90" t="s">
        <v>3744</v>
      </c>
      <c r="G32" s="929" t="s">
        <v>4620</v>
      </c>
      <c r="H32" s="910"/>
    </row>
    <row r="33" spans="1:8" x14ac:dyDescent="0.2">
      <c r="A33" s="89" t="s">
        <v>5989</v>
      </c>
      <c r="B33" s="90" t="s">
        <v>3964</v>
      </c>
      <c r="C33" s="91" t="s">
        <v>868</v>
      </c>
      <c r="D33" s="90" t="s">
        <v>435</v>
      </c>
      <c r="E33" s="92">
        <v>5246</v>
      </c>
      <c r="F33" s="457" t="s">
        <v>116</v>
      </c>
      <c r="G33" s="985" t="s">
        <v>435</v>
      </c>
      <c r="H33" s="958"/>
    </row>
    <row r="34" spans="1:8" x14ac:dyDescent="0.2">
      <c r="A34" s="89" t="s">
        <v>5990</v>
      </c>
      <c r="B34" s="90" t="s">
        <v>3965</v>
      </c>
      <c r="C34" s="91" t="s">
        <v>869</v>
      </c>
      <c r="D34" s="90" t="s">
        <v>435</v>
      </c>
      <c r="E34" s="92">
        <v>5232</v>
      </c>
      <c r="F34" s="457" t="s">
        <v>116</v>
      </c>
      <c r="G34" s="985" t="s">
        <v>435</v>
      </c>
      <c r="H34" s="958"/>
    </row>
    <row r="35" spans="1:8" x14ac:dyDescent="0.2">
      <c r="A35" s="89" t="s">
        <v>5991</v>
      </c>
      <c r="B35" s="457" t="s">
        <v>7155</v>
      </c>
      <c r="C35" s="458" t="s">
        <v>7156</v>
      </c>
      <c r="D35" s="90" t="s">
        <v>2969</v>
      </c>
      <c r="E35" s="92">
        <v>5235</v>
      </c>
      <c r="F35" s="90" t="s">
        <v>1099</v>
      </c>
      <c r="G35" s="929" t="s">
        <v>269</v>
      </c>
      <c r="H35" s="910"/>
    </row>
    <row r="36" spans="1:8" x14ac:dyDescent="0.2">
      <c r="A36" s="89" t="s">
        <v>5992</v>
      </c>
      <c r="B36" s="90" t="s">
        <v>3966</v>
      </c>
      <c r="C36" s="91" t="s">
        <v>870</v>
      </c>
      <c r="D36" s="90" t="s">
        <v>2970</v>
      </c>
      <c r="E36" s="92">
        <v>5260</v>
      </c>
      <c r="F36" s="90" t="s">
        <v>1099</v>
      </c>
      <c r="G36" s="985" t="s">
        <v>604</v>
      </c>
      <c r="H36" s="958"/>
    </row>
    <row r="37" spans="1:8" x14ac:dyDescent="0.2">
      <c r="A37" s="89" t="s">
        <v>4773</v>
      </c>
      <c r="B37" s="457" t="s">
        <v>7154</v>
      </c>
      <c r="C37" s="458" t="s">
        <v>231</v>
      </c>
      <c r="D37" s="90" t="s">
        <v>4774</v>
      </c>
      <c r="E37" s="92">
        <v>5253</v>
      </c>
      <c r="F37" s="90" t="s">
        <v>3744</v>
      </c>
      <c r="G37" s="985" t="s">
        <v>4775</v>
      </c>
      <c r="H37" s="958"/>
    </row>
    <row r="38" spans="1:8" x14ac:dyDescent="0.2">
      <c r="A38" s="89" t="s">
        <v>5993</v>
      </c>
      <c r="B38" s="90" t="s">
        <v>3967</v>
      </c>
      <c r="C38" s="91" t="s">
        <v>871</v>
      </c>
      <c r="D38" s="90" t="s">
        <v>2277</v>
      </c>
      <c r="E38" s="92">
        <v>5275</v>
      </c>
      <c r="F38" s="90" t="s">
        <v>3744</v>
      </c>
      <c r="G38" s="985" t="s">
        <v>2278</v>
      </c>
      <c r="H38" s="958"/>
    </row>
    <row r="39" spans="1:8" x14ac:dyDescent="0.2">
      <c r="A39" s="89" t="s">
        <v>2199</v>
      </c>
      <c r="B39" s="90" t="s">
        <v>3968</v>
      </c>
      <c r="C39" s="91" t="s">
        <v>2389</v>
      </c>
      <c r="D39" s="90" t="s">
        <v>2971</v>
      </c>
      <c r="E39" s="92">
        <v>5265</v>
      </c>
      <c r="F39" s="90" t="s">
        <v>1099</v>
      </c>
      <c r="G39" s="985" t="s">
        <v>605</v>
      </c>
      <c r="H39" s="958"/>
    </row>
    <row r="40" spans="1:8" x14ac:dyDescent="0.2">
      <c r="A40" s="89" t="s">
        <v>2200</v>
      </c>
      <c r="B40" s="90" t="s">
        <v>3969</v>
      </c>
      <c r="C40" s="91" t="s">
        <v>2390</v>
      </c>
      <c r="D40" s="90" t="s">
        <v>2279</v>
      </c>
      <c r="E40" s="92">
        <v>5263</v>
      </c>
      <c r="F40" s="90" t="s">
        <v>3744</v>
      </c>
      <c r="G40" s="985" t="s">
        <v>3596</v>
      </c>
      <c r="H40" s="958"/>
    </row>
    <row r="41" spans="1:8" x14ac:dyDescent="0.2">
      <c r="A41" s="89" t="s">
        <v>2201</v>
      </c>
      <c r="B41" s="90" t="s">
        <v>3970</v>
      </c>
      <c r="C41" s="91" t="s">
        <v>2391</v>
      </c>
      <c r="D41" s="90" t="s">
        <v>2280</v>
      </c>
      <c r="E41" s="92">
        <v>5250</v>
      </c>
      <c r="F41" s="90" t="s">
        <v>3744</v>
      </c>
      <c r="G41" s="929" t="s">
        <v>1601</v>
      </c>
      <c r="H41" s="910"/>
    </row>
    <row r="42" spans="1:8" x14ac:dyDescent="0.2">
      <c r="A42" s="89" t="s">
        <v>3455</v>
      </c>
      <c r="B42" s="90" t="s">
        <v>3971</v>
      </c>
      <c r="C42" s="91" t="s">
        <v>2392</v>
      </c>
      <c r="D42" s="90" t="s">
        <v>3456</v>
      </c>
      <c r="E42" s="92">
        <v>5197</v>
      </c>
      <c r="F42" s="90" t="s">
        <v>3744</v>
      </c>
      <c r="G42" s="985" t="s">
        <v>3458</v>
      </c>
      <c r="H42" s="958"/>
    </row>
    <row r="43" spans="1:8" x14ac:dyDescent="0.2">
      <c r="A43" s="89" t="s">
        <v>3453</v>
      </c>
      <c r="B43" s="90" t="s">
        <v>3972</v>
      </c>
      <c r="C43" s="91" t="s">
        <v>2393</v>
      </c>
      <c r="D43" s="90" t="s">
        <v>3457</v>
      </c>
      <c r="E43" s="92">
        <v>5169</v>
      </c>
      <c r="F43" s="90" t="s">
        <v>3744</v>
      </c>
      <c r="G43" s="985" t="s">
        <v>3454</v>
      </c>
      <c r="H43" s="958"/>
    </row>
    <row r="44" spans="1:8" x14ac:dyDescent="0.2">
      <c r="A44" s="89" t="s">
        <v>2202</v>
      </c>
      <c r="B44" s="90" t="s">
        <v>3973</v>
      </c>
      <c r="C44" s="91" t="s">
        <v>2394</v>
      </c>
      <c r="D44" s="90" t="s">
        <v>2972</v>
      </c>
      <c r="E44" s="92">
        <v>5174</v>
      </c>
      <c r="F44" s="90" t="s">
        <v>5017</v>
      </c>
      <c r="G44" s="985" t="s">
        <v>3597</v>
      </c>
      <c r="H44" s="958"/>
    </row>
    <row r="45" spans="1:8" x14ac:dyDescent="0.2">
      <c r="A45" s="89" t="s">
        <v>331</v>
      </c>
      <c r="B45" s="90" t="s">
        <v>3994</v>
      </c>
      <c r="C45" s="91" t="s">
        <v>2395</v>
      </c>
      <c r="D45" s="90" t="s">
        <v>4612</v>
      </c>
      <c r="E45" s="92">
        <v>5176</v>
      </c>
      <c r="F45" s="90" t="s">
        <v>3485</v>
      </c>
      <c r="G45" s="985" t="s">
        <v>6002</v>
      </c>
      <c r="H45" s="958"/>
    </row>
    <row r="46" spans="1:8" x14ac:dyDescent="0.2">
      <c r="A46" s="89" t="s">
        <v>332</v>
      </c>
      <c r="B46" s="90" t="s">
        <v>3995</v>
      </c>
      <c r="C46" s="91" t="s">
        <v>2396</v>
      </c>
      <c r="D46" s="90" t="s">
        <v>3459</v>
      </c>
      <c r="E46" s="92">
        <v>5145</v>
      </c>
      <c r="F46" s="90" t="s">
        <v>3485</v>
      </c>
      <c r="G46" s="929" t="s">
        <v>5184</v>
      </c>
      <c r="H46" s="910"/>
    </row>
    <row r="47" spans="1:8" x14ac:dyDescent="0.2">
      <c r="A47" s="89" t="s">
        <v>5227</v>
      </c>
      <c r="B47" s="90" t="s">
        <v>5228</v>
      </c>
      <c r="C47" s="91" t="s">
        <v>5229</v>
      </c>
      <c r="D47" s="90" t="s">
        <v>5230</v>
      </c>
      <c r="E47" s="92">
        <v>5128</v>
      </c>
      <c r="F47" s="457" t="s">
        <v>116</v>
      </c>
      <c r="G47" s="985" t="s">
        <v>5233</v>
      </c>
      <c r="H47" s="958"/>
    </row>
    <row r="48" spans="1:8" x14ac:dyDescent="0.2">
      <c r="A48" s="89" t="s">
        <v>333</v>
      </c>
      <c r="B48" s="90" t="s">
        <v>864</v>
      </c>
      <c r="C48" s="91" t="s">
        <v>2397</v>
      </c>
      <c r="D48" s="90" t="s">
        <v>3460</v>
      </c>
      <c r="E48" s="92">
        <v>5118</v>
      </c>
      <c r="F48" s="90" t="s">
        <v>3744</v>
      </c>
      <c r="G48" s="985" t="s">
        <v>3113</v>
      </c>
      <c r="H48" s="958"/>
    </row>
    <row r="49" spans="1:8" x14ac:dyDescent="0.2">
      <c r="A49" s="89" t="s">
        <v>5231</v>
      </c>
      <c r="B49" s="457" t="s">
        <v>7164</v>
      </c>
      <c r="C49" s="458" t="s">
        <v>7165</v>
      </c>
      <c r="D49" s="90" t="s">
        <v>5232</v>
      </c>
      <c r="E49" s="92">
        <v>5142</v>
      </c>
      <c r="F49" s="457" t="s">
        <v>116</v>
      </c>
      <c r="G49" s="959" t="s">
        <v>7166</v>
      </c>
      <c r="H49" s="958"/>
    </row>
    <row r="50" spans="1:8" x14ac:dyDescent="0.2">
      <c r="A50" s="89" t="s">
        <v>7167</v>
      </c>
      <c r="B50" s="457" t="s">
        <v>3973</v>
      </c>
      <c r="C50" s="458" t="s">
        <v>7169</v>
      </c>
      <c r="D50" s="457" t="s">
        <v>7168</v>
      </c>
      <c r="E50" s="92">
        <v>5135</v>
      </c>
      <c r="F50" s="457" t="s">
        <v>116</v>
      </c>
      <c r="G50" s="909" t="s">
        <v>7170</v>
      </c>
      <c r="H50" s="910"/>
    </row>
    <row r="51" spans="1:8" x14ac:dyDescent="0.2">
      <c r="A51" s="89" t="s">
        <v>1504</v>
      </c>
      <c r="B51" s="90" t="s">
        <v>1505</v>
      </c>
      <c r="C51" s="91" t="s">
        <v>1506</v>
      </c>
      <c r="D51" s="90" t="s">
        <v>3402</v>
      </c>
      <c r="E51" s="92">
        <v>5151</v>
      </c>
      <c r="F51" s="457" t="s">
        <v>116</v>
      </c>
      <c r="G51" s="985" t="s">
        <v>1507</v>
      </c>
      <c r="H51" s="958"/>
    </row>
    <row r="52" spans="1:8" x14ac:dyDescent="0.2">
      <c r="A52" s="120" t="s">
        <v>7010</v>
      </c>
      <c r="B52" s="458" t="s">
        <v>7011</v>
      </c>
      <c r="C52" s="458" t="s">
        <v>7012</v>
      </c>
      <c r="D52" s="458" t="s">
        <v>7013</v>
      </c>
      <c r="E52" s="92">
        <v>5136</v>
      </c>
      <c r="F52" s="458" t="s">
        <v>116</v>
      </c>
      <c r="G52" s="1143" t="s">
        <v>7014</v>
      </c>
      <c r="H52" s="1144"/>
    </row>
    <row r="53" spans="1:8" x14ac:dyDescent="0.2">
      <c r="A53" s="120" t="s">
        <v>7006</v>
      </c>
      <c r="B53" s="458" t="s">
        <v>3970</v>
      </c>
      <c r="C53" s="458" t="s">
        <v>7007</v>
      </c>
      <c r="D53" s="458" t="s">
        <v>7008</v>
      </c>
      <c r="E53" s="92">
        <v>5092</v>
      </c>
      <c r="F53" s="458" t="s">
        <v>116</v>
      </c>
      <c r="G53" s="1142" t="s">
        <v>7009</v>
      </c>
      <c r="H53" s="1078"/>
    </row>
    <row r="54" spans="1:8" ht="13.5" thickBot="1" x14ac:dyDescent="0.25">
      <c r="A54" s="94" t="s">
        <v>7002</v>
      </c>
      <c r="B54" s="95" t="s">
        <v>7003</v>
      </c>
      <c r="C54" s="96" t="s">
        <v>7004</v>
      </c>
      <c r="D54" s="596" t="s">
        <v>7005</v>
      </c>
      <c r="E54" s="97">
        <v>5059</v>
      </c>
      <c r="F54" s="95" t="s">
        <v>3744</v>
      </c>
      <c r="G54" s="960" t="s">
        <v>7163</v>
      </c>
      <c r="H54" s="961"/>
    </row>
  </sheetData>
  <mergeCells count="59">
    <mergeCell ref="G28:H28"/>
    <mergeCell ref="B21:H21"/>
    <mergeCell ref="B23:H23"/>
    <mergeCell ref="A14:B14"/>
    <mergeCell ref="C14:D14"/>
    <mergeCell ref="E19:H19"/>
    <mergeCell ref="G34:H34"/>
    <mergeCell ref="G37:H37"/>
    <mergeCell ref="G39:H39"/>
    <mergeCell ref="G52:H52"/>
    <mergeCell ref="G40:H40"/>
    <mergeCell ref="G48:H48"/>
    <mergeCell ref="G41:H41"/>
    <mergeCell ref="G42:H42"/>
    <mergeCell ref="G43:H43"/>
    <mergeCell ref="G44:H44"/>
    <mergeCell ref="G45:H45"/>
    <mergeCell ref="G49:H49"/>
    <mergeCell ref="G50:H50"/>
    <mergeCell ref="G51:H51"/>
    <mergeCell ref="A1:B1"/>
    <mergeCell ref="C1:H1"/>
    <mergeCell ref="C2:H2"/>
    <mergeCell ref="A12:H12"/>
    <mergeCell ref="A3:B3"/>
    <mergeCell ref="A2:B2"/>
    <mergeCell ref="D8:E8"/>
    <mergeCell ref="D5:E5"/>
    <mergeCell ref="G4:H5"/>
    <mergeCell ref="G9:H10"/>
    <mergeCell ref="D4:E4"/>
    <mergeCell ref="B10:E10"/>
    <mergeCell ref="D6:E6"/>
    <mergeCell ref="D7:E7"/>
    <mergeCell ref="A13:B13"/>
    <mergeCell ref="C13:D13"/>
    <mergeCell ref="E13:F13"/>
    <mergeCell ref="G27:H27"/>
    <mergeCell ref="E14:F14"/>
    <mergeCell ref="A15:H15"/>
    <mergeCell ref="B19:C19"/>
    <mergeCell ref="A26:B26"/>
    <mergeCell ref="D25:F25"/>
    <mergeCell ref="G54:H54"/>
    <mergeCell ref="D26:F26"/>
    <mergeCell ref="A25:B25"/>
    <mergeCell ref="G25:H25"/>
    <mergeCell ref="G26:H26"/>
    <mergeCell ref="G36:H36"/>
    <mergeCell ref="G38:H38"/>
    <mergeCell ref="G35:H35"/>
    <mergeCell ref="G29:H29"/>
    <mergeCell ref="G30:H30"/>
    <mergeCell ref="G53:H53"/>
    <mergeCell ref="G46:H46"/>
    <mergeCell ref="G47:H47"/>
    <mergeCell ref="G31:H31"/>
    <mergeCell ref="G32:H32"/>
    <mergeCell ref="G33:H33"/>
  </mergeCells>
  <phoneticPr fontId="0" type="noConversion"/>
  <hyperlinks>
    <hyperlink ref="D4" location="'128th'!A1" display="128th Ave MUP" xr:uid="{00000000-0004-0000-1400-000000000000}"/>
    <hyperlink ref="D7" location="SkyWoodThorn!A1" display="Sky Wood Thorn" xr:uid="{00000000-0004-0000-1400-000001000000}"/>
    <hyperlink ref="D8" location="ThorntonNS!A1" display="Thornton NS" xr:uid="{00000000-0004-0000-1400-000002000000}"/>
    <hyperlink ref="D6" location="RiverParkLee!A1" display="River Park Lee" xr:uid="{00000000-0004-0000-1400-000003000000}"/>
    <hyperlink ref="A2:B2" location="Overview!A1" tooltip="Go to Trail Network Overview sheet" display="Trail Network Overview" xr:uid="{00000000-0004-0000-1400-000004000000}"/>
    <hyperlink ref="D5" location="'128th'!A1" display="128th Ave MUP" xr:uid="{00000000-0004-0000-1400-000005000000}"/>
    <hyperlink ref="D4:E4" location="'120th'!A1" display="120th Ave MUP" xr:uid="{00000000-0004-0000-1400-000006000000}"/>
  </hyperlinks>
  <pageMargins left="1" right="0.75" top="0.75" bottom="0.75" header="0.5" footer="0.5"/>
  <pageSetup scale="78" orientation="portrait" r:id="rId1"/>
  <headerFooter alignWithMargins="0">
    <oddHeader>&amp;L&amp;"Arial,Bold"&amp;Uhttp://geobiking.org&amp;C&amp;F</oddHeader>
    <oddFooter>&amp;LAuthor: &amp;"Arial,Bold"Robert Prehn&amp;CData free for personal use and remains property of author.&amp;R&amp;D</oddFooter>
  </headerFooter>
  <webPublishItems count="1">
    <webPublishItem id="10939" divId="DR_North_10939" sourceType="sheet" destinationFile="C:\GPS\Bicycle\CO_DN\CO_DN_EBG.htm" title="GeoBiking CO_DN EBG Description"/>
  </webPublishItem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8DE30-5253-4647-9AC4-92FC0A3EB510}">
  <sheetPr>
    <pageSetUpPr fitToPage="1"/>
  </sheetPr>
  <dimension ref="A1:I47"/>
  <sheetViews>
    <sheetView tabSelected="1" zoomScaleNormal="100" workbookViewId="0">
      <selection activeCell="C2" sqref="C2:H2"/>
    </sheetView>
  </sheetViews>
  <sheetFormatPr defaultRowHeight="12.75" x14ac:dyDescent="0.2"/>
  <cols>
    <col min="1" max="1" width="10.42578125" style="820" bestFit="1" customWidth="1"/>
    <col min="2" max="2" width="10.140625" style="820" bestFit="1" customWidth="1"/>
    <col min="3" max="3" width="12.140625" style="1" bestFit="1" customWidth="1"/>
    <col min="4" max="4" width="20.85546875" style="820" bestFit="1" customWidth="1"/>
    <col min="5" max="5" width="8" style="820" bestFit="1" customWidth="1"/>
    <col min="6" max="6" width="14.7109375" style="820" bestFit="1" customWidth="1"/>
    <col min="7" max="7" width="8.140625" style="820" bestFit="1" customWidth="1"/>
    <col min="8" max="8" width="35.42578125" style="820" customWidth="1"/>
    <col min="9" max="16384" width="9.140625" style="820"/>
  </cols>
  <sheetData>
    <row r="1" spans="1:9" ht="24" customHeight="1" x14ac:dyDescent="0.2">
      <c r="A1" s="942" t="s">
        <v>8190</v>
      </c>
      <c r="B1" s="943"/>
      <c r="C1" s="979" t="s">
        <v>7983</v>
      </c>
      <c r="D1" s="1004"/>
      <c r="E1" s="1004"/>
      <c r="F1" s="1004"/>
      <c r="G1" s="1004"/>
      <c r="H1" s="1004"/>
    </row>
    <row r="2" spans="1:9" x14ac:dyDescent="0.2">
      <c r="A2" s="1006" t="s">
        <v>2679</v>
      </c>
      <c r="B2" s="1006"/>
      <c r="C2" s="1005" t="s">
        <v>7996</v>
      </c>
      <c r="D2" s="971"/>
      <c r="E2" s="971"/>
      <c r="F2" s="971"/>
      <c r="G2" s="971"/>
      <c r="H2" s="971"/>
    </row>
    <row r="3" spans="1:9" x14ac:dyDescent="0.2">
      <c r="A3" s="1006"/>
      <c r="B3" s="1006"/>
      <c r="C3" s="814"/>
      <c r="D3" s="814"/>
      <c r="E3" s="814"/>
      <c r="F3" s="814"/>
      <c r="G3" s="814"/>
    </row>
    <row r="4" spans="1:9" x14ac:dyDescent="0.2">
      <c r="A4" s="501" t="s">
        <v>2545</v>
      </c>
      <c r="B4" s="858" t="s">
        <v>7995</v>
      </c>
      <c r="C4" s="28" t="s">
        <v>220</v>
      </c>
      <c r="D4" s="1160" t="s">
        <v>7993</v>
      </c>
      <c r="E4" s="1160"/>
      <c r="F4" s="28" t="s">
        <v>3975</v>
      </c>
      <c r="G4" s="1010"/>
      <c r="H4" s="1010"/>
      <c r="I4" s="823"/>
    </row>
    <row r="5" spans="1:9" x14ac:dyDescent="0.2">
      <c r="A5" s="824"/>
      <c r="B5" s="55"/>
      <c r="C5" s="824"/>
      <c r="D5" s="874" t="s">
        <v>7994</v>
      </c>
      <c r="E5" s="874"/>
      <c r="F5" s="824"/>
      <c r="G5" s="1010"/>
      <c r="H5" s="1010"/>
      <c r="I5" s="823"/>
    </row>
    <row r="6" spans="1:9" x14ac:dyDescent="0.2">
      <c r="A6" s="500" t="s">
        <v>5202</v>
      </c>
      <c r="B6" s="499">
        <f>COUNT(E28:E46)</f>
        <v>18</v>
      </c>
      <c r="C6" s="824"/>
      <c r="D6" s="819"/>
      <c r="E6" s="186" t="s">
        <v>4508</v>
      </c>
      <c r="F6" s="200" t="s">
        <v>4871</v>
      </c>
      <c r="G6" s="890"/>
      <c r="H6" s="944"/>
      <c r="I6" s="823"/>
    </row>
    <row r="7" spans="1:9" x14ac:dyDescent="0.2">
      <c r="C7" s="824"/>
      <c r="D7" s="819"/>
      <c r="E7" s="205">
        <v>44008</v>
      </c>
      <c r="F7" s="205"/>
      <c r="G7" s="944"/>
      <c r="H7" s="944"/>
      <c r="I7" s="823"/>
    </row>
    <row r="8" spans="1:9" x14ac:dyDescent="0.2">
      <c r="A8" s="500" t="s">
        <v>5794</v>
      </c>
      <c r="B8" s="1147" t="s">
        <v>8184</v>
      </c>
      <c r="C8" s="1089"/>
      <c r="D8" s="1089"/>
      <c r="E8" s="1147" t="s">
        <v>8183</v>
      </c>
      <c r="F8" s="1009"/>
      <c r="G8" s="1009"/>
      <c r="H8" s="813"/>
      <c r="I8" s="823"/>
    </row>
    <row r="9" spans="1:9" x14ac:dyDescent="0.2">
      <c r="A9" s="500"/>
      <c r="B9" s="1089" t="s">
        <v>6506</v>
      </c>
      <c r="C9" s="1089"/>
      <c r="D9" s="1089"/>
      <c r="F9" s="205"/>
      <c r="G9" s="813"/>
      <c r="H9" s="813"/>
      <c r="I9" s="823"/>
    </row>
    <row r="10" spans="1:9" ht="13.5" thickBot="1" x14ac:dyDescent="0.25">
      <c r="A10" s="512"/>
      <c r="B10" s="512"/>
      <c r="C10" s="820"/>
    </row>
    <row r="11" spans="1:9" x14ac:dyDescent="0.2">
      <c r="A11" s="877" t="s">
        <v>5619</v>
      </c>
      <c r="B11" s="878"/>
      <c r="C11" s="878"/>
      <c r="D11" s="878"/>
      <c r="E11" s="878"/>
      <c r="F11" s="878"/>
      <c r="G11" s="878"/>
      <c r="H11" s="879"/>
    </row>
    <row r="12" spans="1:9" ht="13.5" thickBot="1" x14ac:dyDescent="0.25">
      <c r="A12" s="1000" t="s">
        <v>3816</v>
      </c>
      <c r="B12" s="1001"/>
      <c r="C12" s="1002" t="s">
        <v>3817</v>
      </c>
      <c r="D12" s="1003"/>
      <c r="E12" s="1003" t="s">
        <v>3818</v>
      </c>
      <c r="F12" s="1003"/>
      <c r="G12" s="818"/>
      <c r="H12" s="202" t="s">
        <v>530</v>
      </c>
    </row>
    <row r="13" spans="1:9" ht="13.5" thickBot="1" x14ac:dyDescent="0.25">
      <c r="A13" s="940"/>
      <c r="B13" s="940"/>
      <c r="C13" s="883">
        <v>10.8</v>
      </c>
      <c r="D13" s="941"/>
      <c r="E13" s="883">
        <v>5.7</v>
      </c>
      <c r="F13" s="883"/>
      <c r="G13" s="810"/>
    </row>
    <row r="14" spans="1:9" x14ac:dyDescent="0.2">
      <c r="A14" s="867" t="s">
        <v>3081</v>
      </c>
      <c r="B14" s="868"/>
      <c r="C14" s="868"/>
      <c r="D14" s="868"/>
      <c r="E14" s="868"/>
      <c r="F14" s="868"/>
      <c r="G14" s="868"/>
      <c r="H14" s="869"/>
    </row>
    <row r="15" spans="1:9" ht="13.5" thickBot="1" x14ac:dyDescent="0.25">
      <c r="A15" s="12" t="s">
        <v>3819</v>
      </c>
      <c r="B15" s="13" t="s">
        <v>3820</v>
      </c>
      <c r="C15" s="14" t="s">
        <v>3821</v>
      </c>
      <c r="D15" s="13" t="s">
        <v>3822</v>
      </c>
      <c r="E15" s="13" t="s">
        <v>3823</v>
      </c>
      <c r="F15" s="13" t="s">
        <v>6414</v>
      </c>
      <c r="G15" s="13" t="s">
        <v>1388</v>
      </c>
      <c r="H15" s="195" t="s">
        <v>3824</v>
      </c>
    </row>
    <row r="16" spans="1:9" s="8" customFormat="1" x14ac:dyDescent="0.2">
      <c r="A16" s="21">
        <f>E28</f>
        <v>5233</v>
      </c>
      <c r="B16" s="21">
        <f>E44</f>
        <v>5005</v>
      </c>
      <c r="C16" s="22">
        <v>4989</v>
      </c>
      <c r="D16" s="22">
        <v>5237</v>
      </c>
      <c r="E16" s="22">
        <f>B16 - A16</f>
        <v>-228</v>
      </c>
      <c r="F16" s="22">
        <v>430</v>
      </c>
      <c r="G16" s="22"/>
      <c r="H16" s="3">
        <v>1</v>
      </c>
    </row>
    <row r="17" spans="1:8" s="8" customFormat="1" x14ac:dyDescent="0.2">
      <c r="A17" s="825"/>
      <c r="B17" s="825"/>
      <c r="C17" s="812"/>
      <c r="D17" s="811"/>
      <c r="E17" s="811"/>
      <c r="F17" s="811"/>
      <c r="G17" s="811"/>
      <c r="H17" s="811"/>
    </row>
    <row r="18" spans="1:8" s="8" customFormat="1" ht="12.75" customHeight="1" x14ac:dyDescent="0.2">
      <c r="A18" s="251" t="s">
        <v>3079</v>
      </c>
      <c r="B18" s="951" t="s">
        <v>3360</v>
      </c>
      <c r="C18" s="951"/>
      <c r="D18" s="175" t="s">
        <v>3080</v>
      </c>
      <c r="E18" s="975" t="s">
        <v>6505</v>
      </c>
      <c r="F18" s="975"/>
      <c r="G18" s="975"/>
      <c r="H18" s="975"/>
    </row>
    <row r="19" spans="1:8" s="8" customFormat="1" x14ac:dyDescent="0.2">
      <c r="A19" s="825"/>
      <c r="D19" s="497" t="s">
        <v>1165</v>
      </c>
      <c r="E19" s="975" t="s">
        <v>2785</v>
      </c>
      <c r="F19" s="975"/>
      <c r="G19" s="322" t="s">
        <v>3181</v>
      </c>
      <c r="H19" s="531">
        <v>276</v>
      </c>
    </row>
    <row r="20" spans="1:8" s="8" customFormat="1" ht="12.75" customHeight="1" x14ac:dyDescent="0.2">
      <c r="A20" s="251" t="s">
        <v>3083</v>
      </c>
      <c r="B20" s="968" t="s">
        <v>8057</v>
      </c>
      <c r="C20" s="931"/>
      <c r="D20" s="931"/>
      <c r="E20" s="931"/>
      <c r="F20" s="931"/>
      <c r="G20" s="931"/>
      <c r="H20" s="931"/>
    </row>
    <row r="21" spans="1:8" s="8" customFormat="1" x14ac:dyDescent="0.2">
      <c r="A21" s="825"/>
      <c r="B21" s="825"/>
      <c r="C21" s="812"/>
      <c r="D21" s="811"/>
      <c r="E21" s="811"/>
      <c r="F21" s="811"/>
      <c r="G21" s="811"/>
      <c r="H21" s="511"/>
    </row>
    <row r="22" spans="1:8" s="8" customFormat="1" x14ac:dyDescent="0.2">
      <c r="A22" s="251" t="s">
        <v>3085</v>
      </c>
      <c r="B22" s="901"/>
      <c r="C22" s="901"/>
      <c r="D22" s="901"/>
      <c r="E22" s="901"/>
      <c r="F22" s="901"/>
      <c r="G22" s="901"/>
      <c r="H22" s="901"/>
    </row>
    <row r="23" spans="1:8" ht="13.5" thickBot="1" x14ac:dyDescent="0.25"/>
    <row r="24" spans="1:8" ht="13.5" thickBot="1" x14ac:dyDescent="0.25">
      <c r="A24" s="1015" t="s">
        <v>2683</v>
      </c>
      <c r="B24" s="1015"/>
      <c r="C24" s="496" t="s">
        <v>5913</v>
      </c>
      <c r="D24" s="1015" t="s">
        <v>5907</v>
      </c>
      <c r="E24" s="1015"/>
      <c r="F24" s="1015"/>
      <c r="G24" s="1015" t="s">
        <v>5906</v>
      </c>
      <c r="H24" s="1015"/>
    </row>
    <row r="25" spans="1:8" x14ac:dyDescent="0.2">
      <c r="A25" s="1159" t="s">
        <v>1990</v>
      </c>
      <c r="B25" s="1159"/>
      <c r="C25" s="840" t="s">
        <v>1990</v>
      </c>
      <c r="D25" s="968" t="s">
        <v>8060</v>
      </c>
      <c r="E25" s="971"/>
      <c r="F25" s="971"/>
      <c r="G25" s="1147" t="s">
        <v>8061</v>
      </c>
      <c r="H25" s="1009"/>
    </row>
    <row r="26" spans="1:8" ht="13.5" thickBot="1" x14ac:dyDescent="0.25"/>
    <row r="27" spans="1:8" s="3" customFormat="1" ht="13.5" thickBot="1" x14ac:dyDescent="0.25">
      <c r="A27" s="494" t="s">
        <v>3488</v>
      </c>
      <c r="B27" s="494" t="s">
        <v>3320</v>
      </c>
      <c r="C27" s="495" t="s">
        <v>3319</v>
      </c>
      <c r="D27" s="494" t="s">
        <v>3992</v>
      </c>
      <c r="E27" s="494" t="s">
        <v>3486</v>
      </c>
      <c r="F27" s="494" t="s">
        <v>3318</v>
      </c>
      <c r="G27" s="1017" t="s">
        <v>3950</v>
      </c>
      <c r="H27" s="1018"/>
    </row>
    <row r="28" spans="1:8" s="823" customFormat="1" ht="13.5" thickTop="1" x14ac:dyDescent="0.2">
      <c r="A28" s="493" t="s">
        <v>7987</v>
      </c>
      <c r="B28" s="492" t="s">
        <v>7984</v>
      </c>
      <c r="C28" s="492" t="s">
        <v>7985</v>
      </c>
      <c r="D28" s="490" t="s">
        <v>7986</v>
      </c>
      <c r="E28" s="491">
        <v>5233</v>
      </c>
      <c r="F28" s="490" t="s">
        <v>3487</v>
      </c>
      <c r="G28" s="1013" t="s">
        <v>7992</v>
      </c>
      <c r="H28" s="1014"/>
    </row>
    <row r="29" spans="1:8" s="823" customFormat="1" x14ac:dyDescent="0.2">
      <c r="A29" s="835" t="s">
        <v>7997</v>
      </c>
      <c r="B29" s="506" t="s">
        <v>7988</v>
      </c>
      <c r="C29" s="506" t="s">
        <v>7989</v>
      </c>
      <c r="D29" s="586" t="s">
        <v>7990</v>
      </c>
      <c r="E29" s="588">
        <v>5235</v>
      </c>
      <c r="F29" s="586" t="s">
        <v>1040</v>
      </c>
      <c r="G29" s="1157" t="s">
        <v>7991</v>
      </c>
      <c r="H29" s="1158"/>
    </row>
    <row r="30" spans="1:8" s="823" customFormat="1" x14ac:dyDescent="0.2">
      <c r="A30" s="485" t="s">
        <v>8054</v>
      </c>
      <c r="B30" s="833" t="s">
        <v>7998</v>
      </c>
      <c r="C30" s="833" t="s">
        <v>7999</v>
      </c>
      <c r="D30" s="834" t="s">
        <v>8000</v>
      </c>
      <c r="E30" s="92">
        <v>5194</v>
      </c>
      <c r="F30" s="834" t="s">
        <v>116</v>
      </c>
      <c r="G30" s="1034" t="s">
        <v>8001</v>
      </c>
      <c r="H30" s="1021"/>
    </row>
    <row r="31" spans="1:8" s="823" customFormat="1" x14ac:dyDescent="0.2">
      <c r="A31" s="485" t="s">
        <v>8002</v>
      </c>
      <c r="B31" s="833" t="s">
        <v>8003</v>
      </c>
      <c r="C31" s="833" t="s">
        <v>8004</v>
      </c>
      <c r="D31" s="834" t="s">
        <v>8005</v>
      </c>
      <c r="E31" s="92">
        <v>5172</v>
      </c>
      <c r="F31" s="834" t="s">
        <v>116</v>
      </c>
      <c r="G31" s="1034" t="s">
        <v>8006</v>
      </c>
      <c r="H31" s="1021"/>
    </row>
    <row r="32" spans="1:8" s="823" customFormat="1" x14ac:dyDescent="0.2">
      <c r="A32" s="485" t="s">
        <v>8029</v>
      </c>
      <c r="B32" s="833" t="s">
        <v>8007</v>
      </c>
      <c r="C32" s="833" t="s">
        <v>8008</v>
      </c>
      <c r="D32" s="834" t="s">
        <v>8009</v>
      </c>
      <c r="E32" s="92">
        <v>5149</v>
      </c>
      <c r="F32" s="834" t="s">
        <v>116</v>
      </c>
      <c r="G32" s="1034" t="s">
        <v>8010</v>
      </c>
      <c r="H32" s="1021"/>
    </row>
    <row r="33" spans="1:8" s="823" customFormat="1" x14ac:dyDescent="0.2">
      <c r="A33" s="485" t="s">
        <v>8030</v>
      </c>
      <c r="B33" s="833" t="s">
        <v>8011</v>
      </c>
      <c r="C33" s="833" t="s">
        <v>8012</v>
      </c>
      <c r="D33" s="834" t="s">
        <v>8013</v>
      </c>
      <c r="E33" s="92">
        <v>5106</v>
      </c>
      <c r="F33" s="834" t="s">
        <v>3744</v>
      </c>
      <c r="G33" s="1151" t="s">
        <v>8014</v>
      </c>
      <c r="H33" s="1152"/>
    </row>
    <row r="34" spans="1:8" s="823" customFormat="1" x14ac:dyDescent="0.2">
      <c r="A34" s="485" t="s">
        <v>8015</v>
      </c>
      <c r="B34" s="833" t="s">
        <v>8016</v>
      </c>
      <c r="C34" s="833" t="s">
        <v>8017</v>
      </c>
      <c r="D34" s="834" t="s">
        <v>8018</v>
      </c>
      <c r="E34" s="92">
        <v>5133</v>
      </c>
      <c r="F34" s="834" t="s">
        <v>116</v>
      </c>
      <c r="G34" s="1151" t="s">
        <v>8019</v>
      </c>
      <c r="H34" s="1152"/>
    </row>
    <row r="35" spans="1:8" s="823" customFormat="1" x14ac:dyDescent="0.2">
      <c r="A35" s="485" t="s">
        <v>8027</v>
      </c>
      <c r="B35" s="833" t="s">
        <v>8020</v>
      </c>
      <c r="C35" s="833" t="s">
        <v>8021</v>
      </c>
      <c r="D35" s="821" t="s">
        <v>8025</v>
      </c>
      <c r="E35" s="92">
        <v>5142</v>
      </c>
      <c r="F35" s="834" t="s">
        <v>3744</v>
      </c>
      <c r="G35" s="1151"/>
      <c r="H35" s="1152"/>
    </row>
    <row r="36" spans="1:8" s="823" customFormat="1" x14ac:dyDescent="0.2">
      <c r="A36" s="835" t="s">
        <v>8028</v>
      </c>
      <c r="B36" s="506" t="s">
        <v>8022</v>
      </c>
      <c r="C36" s="506" t="s">
        <v>8023</v>
      </c>
      <c r="D36" s="586" t="s">
        <v>8024</v>
      </c>
      <c r="E36" s="588">
        <v>5143</v>
      </c>
      <c r="F36" s="586" t="s">
        <v>1099</v>
      </c>
      <c r="G36" s="964" t="s">
        <v>4581</v>
      </c>
      <c r="H36" s="1153"/>
    </row>
    <row r="37" spans="1:8" s="823" customFormat="1" x14ac:dyDescent="0.2">
      <c r="A37" s="485" t="s">
        <v>8026</v>
      </c>
      <c r="B37" s="833" t="s">
        <v>8031</v>
      </c>
      <c r="C37" s="833" t="s">
        <v>8032</v>
      </c>
      <c r="D37" s="834" t="s">
        <v>8033</v>
      </c>
      <c r="E37" s="92">
        <v>5151</v>
      </c>
      <c r="F37" s="834" t="s">
        <v>116</v>
      </c>
      <c r="G37" s="1151"/>
      <c r="H37" s="1152"/>
    </row>
    <row r="38" spans="1:8" s="823" customFormat="1" x14ac:dyDescent="0.2">
      <c r="A38" s="485" t="s">
        <v>8037</v>
      </c>
      <c r="B38" s="833" t="s">
        <v>8034</v>
      </c>
      <c r="C38" s="833" t="s">
        <v>8035</v>
      </c>
      <c r="D38" s="834" t="s">
        <v>8036</v>
      </c>
      <c r="E38" s="92">
        <v>5088</v>
      </c>
      <c r="F38" s="834" t="s">
        <v>116</v>
      </c>
      <c r="G38" s="1151"/>
      <c r="H38" s="1152"/>
    </row>
    <row r="39" spans="1:8" s="823" customFormat="1" x14ac:dyDescent="0.2">
      <c r="A39" s="485" t="s">
        <v>8045</v>
      </c>
      <c r="B39" s="833" t="s">
        <v>6434</v>
      </c>
      <c r="C39" s="833" t="s">
        <v>6433</v>
      </c>
      <c r="D39" s="834" t="s">
        <v>8038</v>
      </c>
      <c r="E39" s="92">
        <v>5095</v>
      </c>
      <c r="F39" s="834" t="s">
        <v>116</v>
      </c>
      <c r="G39" s="1151" t="s">
        <v>8039</v>
      </c>
      <c r="H39" s="1152"/>
    </row>
    <row r="40" spans="1:8" s="823" customFormat="1" x14ac:dyDescent="0.2">
      <c r="A40" s="484" t="s">
        <v>8044</v>
      </c>
      <c r="B40" s="816" t="s">
        <v>6437</v>
      </c>
      <c r="C40" s="102" t="s">
        <v>6436</v>
      </c>
      <c r="D40" s="836" t="s">
        <v>8040</v>
      </c>
      <c r="E40" s="76">
        <v>5060</v>
      </c>
      <c r="F40" s="817" t="s">
        <v>3744</v>
      </c>
      <c r="G40" s="994" t="s">
        <v>6435</v>
      </c>
      <c r="H40" s="995"/>
    </row>
    <row r="41" spans="1:8" s="823" customFormat="1" x14ac:dyDescent="0.2">
      <c r="A41" s="508" t="s">
        <v>8055</v>
      </c>
      <c r="B41" s="507" t="s">
        <v>8041</v>
      </c>
      <c r="C41" s="506" t="s">
        <v>8042</v>
      </c>
      <c r="D41" s="827" t="s">
        <v>8043</v>
      </c>
      <c r="E41" s="505">
        <v>5064</v>
      </c>
      <c r="F41" s="827" t="s">
        <v>3744</v>
      </c>
      <c r="G41" s="1154" t="s">
        <v>8056</v>
      </c>
      <c r="H41" s="1155"/>
    </row>
    <row r="42" spans="1:8" x14ac:dyDescent="0.2">
      <c r="A42" s="484" t="s">
        <v>8047</v>
      </c>
      <c r="B42" s="489" t="s">
        <v>6431</v>
      </c>
      <c r="C42" s="489" t="s">
        <v>6430</v>
      </c>
      <c r="D42" s="489" t="s">
        <v>6429</v>
      </c>
      <c r="E42" s="486">
        <v>5047</v>
      </c>
      <c r="F42" s="489" t="s">
        <v>116</v>
      </c>
      <c r="G42" s="1031" t="s">
        <v>6428</v>
      </c>
      <c r="H42" s="995"/>
    </row>
    <row r="43" spans="1:8" x14ac:dyDescent="0.2">
      <c r="A43" s="504" t="s">
        <v>8046</v>
      </c>
      <c r="B43" s="502" t="s">
        <v>6427</v>
      </c>
      <c r="C43" s="502" t="s">
        <v>6426</v>
      </c>
      <c r="D43" s="502" t="s">
        <v>6425</v>
      </c>
      <c r="E43" s="503">
        <v>5012</v>
      </c>
      <c r="F43" s="502" t="s">
        <v>116</v>
      </c>
      <c r="G43" s="991" t="s">
        <v>6424</v>
      </c>
      <c r="H43" s="1145"/>
    </row>
    <row r="44" spans="1:8" x14ac:dyDescent="0.2">
      <c r="A44" s="504" t="s">
        <v>8053</v>
      </c>
      <c r="B44" s="838" t="s">
        <v>8049</v>
      </c>
      <c r="C44" s="838" t="s">
        <v>8050</v>
      </c>
      <c r="D44" s="838" t="s">
        <v>3594</v>
      </c>
      <c r="E44" s="503">
        <v>5005</v>
      </c>
      <c r="F44" s="838" t="s">
        <v>116</v>
      </c>
      <c r="G44" s="1040" t="s">
        <v>8051</v>
      </c>
      <c r="H44" s="1145"/>
    </row>
    <row r="45" spans="1:8" ht="13.5" customHeight="1" x14ac:dyDescent="0.2">
      <c r="A45" s="504" t="s">
        <v>8048</v>
      </c>
      <c r="B45" s="838" t="s">
        <v>6423</v>
      </c>
      <c r="C45" s="838" t="s">
        <v>6422</v>
      </c>
      <c r="D45" s="838" t="s">
        <v>8052</v>
      </c>
      <c r="E45" s="503">
        <v>4997</v>
      </c>
      <c r="F45" s="838" t="s">
        <v>3744</v>
      </c>
      <c r="G45" s="1040" t="s">
        <v>8052</v>
      </c>
      <c r="H45" s="1156"/>
    </row>
    <row r="46" spans="1:8" s="823" customFormat="1" ht="13.5" thickBot="1" x14ac:dyDescent="0.25">
      <c r="A46" s="482" t="s">
        <v>8053</v>
      </c>
      <c r="B46" s="1148" t="s">
        <v>5299</v>
      </c>
      <c r="C46" s="1149"/>
      <c r="D46" s="1149"/>
      <c r="E46" s="1149"/>
      <c r="F46" s="1150"/>
      <c r="G46" s="1146" t="s">
        <v>154</v>
      </c>
      <c r="H46" s="1020"/>
    </row>
    <row r="47" spans="1:8" ht="13.5" thickTop="1" x14ac:dyDescent="0.2"/>
  </sheetData>
  <mergeCells count="52">
    <mergeCell ref="A12:B12"/>
    <mergeCell ref="C12:D12"/>
    <mergeCell ref="E12:F12"/>
    <mergeCell ref="A1:B1"/>
    <mergeCell ref="C1:H1"/>
    <mergeCell ref="A2:B2"/>
    <mergeCell ref="C2:H2"/>
    <mergeCell ref="A3:B3"/>
    <mergeCell ref="D4:E4"/>
    <mergeCell ref="G4:H5"/>
    <mergeCell ref="D5:E5"/>
    <mergeCell ref="G6:H7"/>
    <mergeCell ref="B8:D8"/>
    <mergeCell ref="E8:G8"/>
    <mergeCell ref="B9:D9"/>
    <mergeCell ref="A11:H11"/>
    <mergeCell ref="G29:H29"/>
    <mergeCell ref="E19:F19"/>
    <mergeCell ref="B20:H20"/>
    <mergeCell ref="B22:H22"/>
    <mergeCell ref="A24:B24"/>
    <mergeCell ref="D24:F24"/>
    <mergeCell ref="G24:H24"/>
    <mergeCell ref="A25:B25"/>
    <mergeCell ref="A13:B13"/>
    <mergeCell ref="C13:D13"/>
    <mergeCell ref="E13:F13"/>
    <mergeCell ref="A14:H14"/>
    <mergeCell ref="B18:C18"/>
    <mergeCell ref="E18:H18"/>
    <mergeCell ref="G37:H37"/>
    <mergeCell ref="G38:H38"/>
    <mergeCell ref="G39:H39"/>
    <mergeCell ref="G41:H41"/>
    <mergeCell ref="G45:H45"/>
    <mergeCell ref="G40:H40"/>
    <mergeCell ref="G44:H44"/>
    <mergeCell ref="G42:H42"/>
    <mergeCell ref="G43:H43"/>
    <mergeCell ref="G46:H46"/>
    <mergeCell ref="D25:F25"/>
    <mergeCell ref="G25:H25"/>
    <mergeCell ref="G27:H27"/>
    <mergeCell ref="G28:H28"/>
    <mergeCell ref="B46:F46"/>
    <mergeCell ref="G30:H30"/>
    <mergeCell ref="G31:H31"/>
    <mergeCell ref="G32:H32"/>
    <mergeCell ref="G33:H33"/>
    <mergeCell ref="G34:H34"/>
    <mergeCell ref="G35:H35"/>
    <mergeCell ref="G36:H36"/>
  </mergeCells>
  <hyperlinks>
    <hyperlink ref="A2:B2" location="Overview!A1" tooltip="Go to Trail Network Overview sheet" display="Trail Network Overview" xr:uid="{6DADDC03-0B68-47C8-9B5E-D2ECEDAFABC2}"/>
    <hyperlink ref="D5" location="VistaRE!A1" display="Vista Ridge Erie Trail" xr:uid="{8B0C5107-2810-42A9-BFE7-4C3E5D1974FF}"/>
  </hyperlinks>
  <pageMargins left="1" right="0.75" top="0.75" bottom="0.75" header="0.5" footer="0.5"/>
  <pageSetup scale="76" orientation="portrait" r:id="rId1"/>
  <headerFooter alignWithMargins="0">
    <oddHeader>&amp;L&amp;"Arial,Bold"&amp;Uhttp://geobiking.org&amp;C&amp;F</oddHeader>
    <oddFooter>&amp;LAuthor: &amp;"Arial,Bold"Robert Prehn&amp;CData free for personal use and remains property of author.&amp;R&amp;D</oddFooter>
  </headerFooter>
  <webPublishItems count="1">
    <webPublishItem id="16510" divId="CO_DN_16510" sourceType="sheet" destinationFile="C:\GPS\Bicycle\CO_DN\CO_DN_EW.htm" title="CO_DN EW Trail Description"/>
  </webPublishItem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9">
    <pageSetUpPr fitToPage="1"/>
  </sheetPr>
  <dimension ref="A1:H61"/>
  <sheetViews>
    <sheetView topLeftCell="A5" zoomScaleNormal="100" workbookViewId="0">
      <selection activeCell="H18" sqref="H18"/>
    </sheetView>
  </sheetViews>
  <sheetFormatPr defaultRowHeight="12.75" x14ac:dyDescent="0.2"/>
  <cols>
    <col min="1" max="1" width="10.42578125" bestFit="1" customWidth="1"/>
    <col min="2" max="2" width="12.7109375" customWidth="1"/>
    <col min="3" max="3" width="13.140625" bestFit="1" customWidth="1"/>
    <col min="4" max="4" width="19.5703125" bestFit="1" customWidth="1"/>
    <col min="5" max="5" width="8" bestFit="1" customWidth="1"/>
    <col min="6" max="6" width="14" customWidth="1"/>
    <col min="7" max="7" width="8.140625" bestFit="1" customWidth="1"/>
    <col min="8" max="8" width="32.140625" customWidth="1"/>
  </cols>
  <sheetData>
    <row r="1" spans="1:8" ht="23.25" customHeight="1" x14ac:dyDescent="0.2">
      <c r="A1" s="942" t="s">
        <v>5912</v>
      </c>
      <c r="B1" s="943"/>
      <c r="C1" s="979" t="s">
        <v>5911</v>
      </c>
      <c r="D1" s="873"/>
      <c r="E1" s="873"/>
      <c r="F1" s="873"/>
      <c r="G1" s="873"/>
      <c r="H1" s="873"/>
    </row>
    <row r="2" spans="1:8" ht="19.5" customHeight="1" x14ac:dyDescent="0.2">
      <c r="A2" s="874" t="s">
        <v>2679</v>
      </c>
      <c r="B2" s="874"/>
      <c r="C2" s="872" t="s">
        <v>678</v>
      </c>
      <c r="D2" s="944"/>
      <c r="E2" s="944"/>
      <c r="F2" s="944"/>
      <c r="G2" s="944"/>
      <c r="H2" s="944"/>
    </row>
    <row r="3" spans="1:8" x14ac:dyDescent="0.2">
      <c r="A3" s="874"/>
      <c r="B3" s="874"/>
      <c r="C3" s="18"/>
      <c r="E3" s="25"/>
      <c r="F3" s="25"/>
      <c r="G3" s="25"/>
      <c r="H3" s="25"/>
    </row>
    <row r="4" spans="1:8" x14ac:dyDescent="0.2">
      <c r="A4" s="186" t="s">
        <v>2545</v>
      </c>
      <c r="B4" s="271" t="s">
        <v>2544</v>
      </c>
      <c r="C4" s="27" t="s">
        <v>220</v>
      </c>
      <c r="D4" s="7" t="s">
        <v>4199</v>
      </c>
      <c r="E4" s="25"/>
      <c r="F4" s="27" t="s">
        <v>3975</v>
      </c>
      <c r="G4" s="876" t="s">
        <v>2832</v>
      </c>
      <c r="H4" s="876"/>
    </row>
    <row r="5" spans="1:8" x14ac:dyDescent="0.2">
      <c r="C5" s="45"/>
      <c r="D5" s="7" t="s">
        <v>1615</v>
      </c>
      <c r="E5" s="25"/>
      <c r="F5" s="25"/>
      <c r="G5" s="876"/>
      <c r="H5" s="876"/>
    </row>
    <row r="6" spans="1:8" x14ac:dyDescent="0.2">
      <c r="A6" s="28" t="s">
        <v>5202</v>
      </c>
      <c r="B6" s="3">
        <f>COUNT(E29:E59)</f>
        <v>31</v>
      </c>
      <c r="C6" s="45"/>
      <c r="D6" s="1165" t="s">
        <v>7436</v>
      </c>
      <c r="E6" s="1165"/>
      <c r="F6" s="25"/>
      <c r="G6" s="25"/>
      <c r="H6" s="38"/>
    </row>
    <row r="7" spans="1:8" x14ac:dyDescent="0.2">
      <c r="A7" s="143"/>
      <c r="B7" s="3"/>
      <c r="C7" s="45"/>
      <c r="D7" s="7" t="s">
        <v>5146</v>
      </c>
      <c r="E7" s="25"/>
      <c r="F7" s="25"/>
      <c r="G7" s="25"/>
      <c r="H7" s="38"/>
    </row>
    <row r="8" spans="1:8" x14ac:dyDescent="0.2">
      <c r="C8" s="45"/>
      <c r="D8" s="7" t="s">
        <v>5144</v>
      </c>
      <c r="E8" s="25"/>
      <c r="F8" s="200" t="s">
        <v>4871</v>
      </c>
      <c r="G8" s="1163" t="s">
        <v>7976</v>
      </c>
      <c r="H8" s="944"/>
    </row>
    <row r="9" spans="1:8" x14ac:dyDescent="0.2">
      <c r="A9" s="2"/>
      <c r="B9" s="2"/>
      <c r="C9" s="45"/>
      <c r="D9" s="7" t="s">
        <v>5145</v>
      </c>
      <c r="E9" s="25"/>
      <c r="F9" s="205">
        <v>43947</v>
      </c>
      <c r="G9" s="944"/>
      <c r="H9" s="944"/>
    </row>
    <row r="10" spans="1:8" x14ac:dyDescent="0.2">
      <c r="A10" s="186" t="s">
        <v>5794</v>
      </c>
      <c r="B10" s="1164" t="s">
        <v>1829</v>
      </c>
      <c r="C10" s="1164"/>
      <c r="D10" s="1164"/>
      <c r="E10" s="1164"/>
      <c r="F10" s="199"/>
      <c r="G10" s="26"/>
      <c r="H10" s="26"/>
    </row>
    <row r="11" spans="1:8" ht="13.5" thickBot="1" x14ac:dyDescent="0.25">
      <c r="C11" s="9"/>
    </row>
    <row r="12" spans="1:8" x14ac:dyDescent="0.2">
      <c r="A12" s="877" t="s">
        <v>5619</v>
      </c>
      <c r="B12" s="878"/>
      <c r="C12" s="878"/>
      <c r="D12" s="878"/>
      <c r="E12" s="878"/>
      <c r="F12" s="878"/>
      <c r="G12" s="878"/>
      <c r="H12" s="879"/>
    </row>
    <row r="13" spans="1:8" s="24" customFormat="1" ht="13.5" thickBot="1" x14ac:dyDescent="0.25">
      <c r="A13" s="880" t="s">
        <v>3816</v>
      </c>
      <c r="B13" s="881"/>
      <c r="C13" s="882" t="s">
        <v>3817</v>
      </c>
      <c r="D13" s="882"/>
      <c r="E13" s="882" t="s">
        <v>3818</v>
      </c>
      <c r="F13" s="882"/>
      <c r="G13" s="191"/>
      <c r="H13" s="23"/>
    </row>
    <row r="14" spans="1:8" ht="13.5" thickBot="1" x14ac:dyDescent="0.25">
      <c r="A14" s="940"/>
      <c r="B14" s="940"/>
      <c r="C14" s="1166">
        <v>8.9</v>
      </c>
      <c r="D14" s="1167"/>
      <c r="E14" s="883">
        <v>6.4</v>
      </c>
      <c r="F14" s="883"/>
      <c r="G14" s="192"/>
    </row>
    <row r="15" spans="1:8" x14ac:dyDescent="0.2">
      <c r="A15" s="867" t="s">
        <v>3081</v>
      </c>
      <c r="B15" s="868"/>
      <c r="C15" s="868"/>
      <c r="D15" s="868"/>
      <c r="E15" s="868"/>
      <c r="F15" s="868"/>
      <c r="G15" s="868"/>
      <c r="H15" s="869"/>
    </row>
    <row r="16" spans="1:8" ht="13.5" thickBot="1" x14ac:dyDescent="0.25">
      <c r="A16" s="12" t="s">
        <v>3819</v>
      </c>
      <c r="B16" s="13" t="s">
        <v>3820</v>
      </c>
      <c r="C16" s="14" t="s">
        <v>3821</v>
      </c>
      <c r="D16" s="13" t="s">
        <v>3822</v>
      </c>
      <c r="E16" s="13" t="s">
        <v>3823</v>
      </c>
      <c r="F16" s="13" t="s">
        <v>3363</v>
      </c>
      <c r="G16" s="13" t="s">
        <v>1388</v>
      </c>
      <c r="H16" s="140" t="s">
        <v>3824</v>
      </c>
    </row>
    <row r="17" spans="1:8" s="8" customFormat="1" x14ac:dyDescent="0.2">
      <c r="A17" s="21">
        <f>E29</f>
        <v>5379</v>
      </c>
      <c r="B17" s="21">
        <f>E59</f>
        <v>5410</v>
      </c>
      <c r="C17" s="22">
        <v>5354</v>
      </c>
      <c r="D17" s="22">
        <v>5447</v>
      </c>
      <c r="E17" s="22">
        <f>B17 - A17</f>
        <v>31</v>
      </c>
      <c r="F17" s="22">
        <v>341</v>
      </c>
      <c r="G17" s="22"/>
      <c r="H17" s="66">
        <v>1</v>
      </c>
    </row>
    <row r="18" spans="1:8" s="8" customFormat="1" x14ac:dyDescent="0.2">
      <c r="A18" s="19"/>
      <c r="B18" s="19"/>
      <c r="C18" s="16"/>
      <c r="D18" s="17"/>
      <c r="E18" s="17"/>
      <c r="F18" s="17"/>
      <c r="G18" s="17"/>
      <c r="H18" s="17"/>
    </row>
    <row r="19" spans="1:8" s="8" customFormat="1" x14ac:dyDescent="0.2">
      <c r="A19" s="148" t="s">
        <v>3079</v>
      </c>
      <c r="B19" s="931" t="s">
        <v>5497</v>
      </c>
      <c r="C19" s="931"/>
      <c r="D19" s="190" t="s">
        <v>3080</v>
      </c>
      <c r="E19" s="930" t="s">
        <v>5310</v>
      </c>
      <c r="F19" s="930"/>
      <c r="G19" s="930"/>
      <c r="H19" s="930"/>
    </row>
    <row r="20" spans="1:8" s="8" customFormat="1" x14ac:dyDescent="0.2">
      <c r="A20" s="19"/>
      <c r="B20" s="19"/>
      <c r="C20" s="16"/>
      <c r="D20" s="175" t="s">
        <v>1165</v>
      </c>
      <c r="E20" s="245" t="s">
        <v>191</v>
      </c>
      <c r="F20" s="930" t="s">
        <v>1180</v>
      </c>
      <c r="G20" s="930"/>
      <c r="H20" s="930"/>
    </row>
    <row r="21" spans="1:8" s="8" customFormat="1" ht="12.75" customHeight="1" x14ac:dyDescent="0.2">
      <c r="A21" s="148" t="s">
        <v>3083</v>
      </c>
      <c r="B21" s="931" t="s">
        <v>780</v>
      </c>
      <c r="C21" s="931"/>
      <c r="D21" s="931"/>
      <c r="E21" s="931"/>
      <c r="F21" s="931"/>
      <c r="G21" s="931"/>
      <c r="H21" s="931"/>
    </row>
    <row r="22" spans="1:8" s="8" customFormat="1" ht="12.75" customHeight="1" x14ac:dyDescent="0.2">
      <c r="A22" s="19"/>
      <c r="B22" s="968" t="s">
        <v>7950</v>
      </c>
      <c r="C22" s="931"/>
      <c r="D22" s="931"/>
      <c r="E22" s="931"/>
      <c r="F22" s="931"/>
      <c r="G22" s="931"/>
      <c r="H22" s="931"/>
    </row>
    <row r="23" spans="1:8" s="8" customFormat="1" x14ac:dyDescent="0.2">
      <c r="A23" s="19"/>
      <c r="B23" s="19"/>
      <c r="C23" s="16"/>
      <c r="D23" s="17"/>
      <c r="E23" s="17"/>
      <c r="F23" s="17"/>
      <c r="G23" s="17"/>
      <c r="H23" s="17"/>
    </row>
    <row r="24" spans="1:8" s="8" customFormat="1" ht="52.5" customHeight="1" x14ac:dyDescent="0.2">
      <c r="A24" s="148" t="s">
        <v>3085</v>
      </c>
      <c r="B24" s="1168" t="s">
        <v>7447</v>
      </c>
      <c r="C24" s="1168"/>
      <c r="D24" s="1168"/>
      <c r="E24" s="1168"/>
      <c r="F24" s="1168"/>
      <c r="G24" s="1168"/>
      <c r="H24" s="1168"/>
    </row>
    <row r="25" spans="1:8" ht="13.5" thickBot="1" x14ac:dyDescent="0.25">
      <c r="C25" s="1"/>
    </row>
    <row r="26" spans="1:8" ht="13.5" thickBot="1" x14ac:dyDescent="0.25">
      <c r="A26" s="969" t="s">
        <v>2683</v>
      </c>
      <c r="B26" s="969"/>
      <c r="C26" s="168" t="s">
        <v>5913</v>
      </c>
      <c r="D26" s="969" t="s">
        <v>5907</v>
      </c>
      <c r="E26" s="969"/>
      <c r="F26" s="969"/>
      <c r="G26" s="895" t="s">
        <v>5906</v>
      </c>
      <c r="H26" s="896"/>
    </row>
    <row r="27" spans="1:8" ht="13.5" thickBot="1" x14ac:dyDescent="0.25">
      <c r="A27" s="949" t="s">
        <v>5896</v>
      </c>
      <c r="B27" s="949"/>
      <c r="C27" s="258" t="s">
        <v>2812</v>
      </c>
      <c r="D27" s="901" t="s">
        <v>1679</v>
      </c>
      <c r="E27" s="876"/>
      <c r="F27" s="876"/>
      <c r="G27" s="1161" t="s">
        <v>7944</v>
      </c>
      <c r="H27" s="1162"/>
    </row>
    <row r="28" spans="1:8" s="3" customFormat="1" ht="13.5" thickBot="1" x14ac:dyDescent="0.25">
      <c r="A28" s="4" t="s">
        <v>3488</v>
      </c>
      <c r="B28" s="4" t="s">
        <v>3320</v>
      </c>
      <c r="C28" s="5" t="s">
        <v>3319</v>
      </c>
      <c r="D28" s="4" t="s">
        <v>3992</v>
      </c>
      <c r="E28" s="4" t="s">
        <v>3486</v>
      </c>
      <c r="F28" s="4" t="s">
        <v>3318</v>
      </c>
      <c r="G28" s="903" t="s">
        <v>3950</v>
      </c>
      <c r="H28" s="904"/>
    </row>
    <row r="29" spans="1:8" x14ac:dyDescent="0.2">
      <c r="A29" s="107" t="s">
        <v>2438</v>
      </c>
      <c r="B29" s="87" t="s">
        <v>3114</v>
      </c>
      <c r="C29" s="87" t="s">
        <v>2439</v>
      </c>
      <c r="D29" s="87" t="s">
        <v>2440</v>
      </c>
      <c r="E29" s="88">
        <v>5379</v>
      </c>
      <c r="F29" s="86" t="s">
        <v>3744</v>
      </c>
      <c r="G29" s="1082" t="s">
        <v>2441</v>
      </c>
      <c r="H29" s="906"/>
    </row>
    <row r="30" spans="1:8" x14ac:dyDescent="0.2">
      <c r="A30" s="465" t="s">
        <v>7440</v>
      </c>
      <c r="B30" s="622" t="s">
        <v>7441</v>
      </c>
      <c r="C30" s="622" t="s">
        <v>7442</v>
      </c>
      <c r="D30" s="622" t="s">
        <v>7443</v>
      </c>
      <c r="E30" s="621">
        <v>5390</v>
      </c>
      <c r="F30" s="623" t="s">
        <v>3744</v>
      </c>
      <c r="G30" s="886" t="s">
        <v>7444</v>
      </c>
      <c r="H30" s="1119"/>
    </row>
    <row r="31" spans="1:8" x14ac:dyDescent="0.2">
      <c r="A31" s="111" t="s">
        <v>7445</v>
      </c>
      <c r="B31" s="91" t="s">
        <v>2442</v>
      </c>
      <c r="C31" s="91" t="s">
        <v>2443</v>
      </c>
      <c r="D31" s="458" t="s">
        <v>7226</v>
      </c>
      <c r="E31" s="92">
        <v>5394</v>
      </c>
      <c r="F31" s="90" t="s">
        <v>3744</v>
      </c>
      <c r="G31" s="909" t="s">
        <v>7446</v>
      </c>
      <c r="H31" s="910"/>
    </row>
    <row r="32" spans="1:8" ht="27" customHeight="1" x14ac:dyDescent="0.2">
      <c r="A32" s="111" t="s">
        <v>7437</v>
      </c>
      <c r="B32" s="91" t="s">
        <v>2445</v>
      </c>
      <c r="C32" s="91" t="s">
        <v>2446</v>
      </c>
      <c r="D32" s="458" t="s">
        <v>7438</v>
      </c>
      <c r="E32" s="92">
        <v>5401</v>
      </c>
      <c r="F32" s="90" t="s">
        <v>3744</v>
      </c>
      <c r="G32" s="909" t="s">
        <v>7439</v>
      </c>
      <c r="H32" s="910"/>
    </row>
    <row r="33" spans="1:8" x14ac:dyDescent="0.2">
      <c r="A33" s="111" t="s">
        <v>2444</v>
      </c>
      <c r="B33" s="91" t="s">
        <v>2447</v>
      </c>
      <c r="C33" s="91" t="s">
        <v>2448</v>
      </c>
      <c r="D33" s="458" t="s">
        <v>7434</v>
      </c>
      <c r="E33" s="92">
        <v>5409</v>
      </c>
      <c r="F33" s="90" t="s">
        <v>5017</v>
      </c>
      <c r="G33" s="909" t="s">
        <v>7435</v>
      </c>
      <c r="H33" s="910"/>
    </row>
    <row r="34" spans="1:8" x14ac:dyDescent="0.2">
      <c r="A34" s="120" t="s">
        <v>334</v>
      </c>
      <c r="B34" s="91" t="s">
        <v>2398</v>
      </c>
      <c r="C34" s="91" t="s">
        <v>796</v>
      </c>
      <c r="D34" s="90" t="s">
        <v>435</v>
      </c>
      <c r="E34" s="92">
        <v>5406</v>
      </c>
      <c r="F34" s="90" t="s">
        <v>116</v>
      </c>
      <c r="G34" s="929" t="s">
        <v>435</v>
      </c>
      <c r="H34" s="910"/>
    </row>
    <row r="35" spans="1:8" x14ac:dyDescent="0.2">
      <c r="A35" s="120" t="s">
        <v>2673</v>
      </c>
      <c r="B35" s="91" t="s">
        <v>2674</v>
      </c>
      <c r="C35" s="91" t="s">
        <v>2675</v>
      </c>
      <c r="D35" s="90" t="s">
        <v>2676</v>
      </c>
      <c r="E35" s="92">
        <v>5409</v>
      </c>
      <c r="F35" s="90" t="s">
        <v>3744</v>
      </c>
      <c r="G35" s="929" t="s">
        <v>2677</v>
      </c>
      <c r="H35" s="910"/>
    </row>
    <row r="36" spans="1:8" x14ac:dyDescent="0.2">
      <c r="A36" s="120" t="s">
        <v>2670</v>
      </c>
      <c r="B36" s="91" t="s">
        <v>2399</v>
      </c>
      <c r="C36" s="91" t="s">
        <v>2614</v>
      </c>
      <c r="D36" s="91" t="s">
        <v>2671</v>
      </c>
      <c r="E36" s="92">
        <v>5410</v>
      </c>
      <c r="F36" s="90" t="s">
        <v>3744</v>
      </c>
      <c r="G36" s="929" t="s">
        <v>2672</v>
      </c>
      <c r="H36" s="910"/>
    </row>
    <row r="37" spans="1:8" x14ac:dyDescent="0.2">
      <c r="A37" s="89" t="s">
        <v>335</v>
      </c>
      <c r="B37" s="90" t="s">
        <v>2400</v>
      </c>
      <c r="C37" s="91" t="s">
        <v>2613</v>
      </c>
      <c r="D37" s="90" t="s">
        <v>436</v>
      </c>
      <c r="E37" s="92">
        <v>5419</v>
      </c>
      <c r="F37" s="90" t="s">
        <v>3485</v>
      </c>
      <c r="G37" s="929" t="s">
        <v>781</v>
      </c>
      <c r="H37" s="910"/>
    </row>
    <row r="38" spans="1:8" x14ac:dyDescent="0.2">
      <c r="A38" s="120" t="s">
        <v>336</v>
      </c>
      <c r="B38" s="91" t="s">
        <v>2401</v>
      </c>
      <c r="C38" s="91" t="s">
        <v>2612</v>
      </c>
      <c r="D38" s="90" t="s">
        <v>437</v>
      </c>
      <c r="E38" s="92">
        <v>5414</v>
      </c>
      <c r="F38" s="90" t="s">
        <v>116</v>
      </c>
      <c r="G38" s="929" t="s">
        <v>783</v>
      </c>
      <c r="H38" s="910"/>
    </row>
    <row r="39" spans="1:8" x14ac:dyDescent="0.2">
      <c r="A39" s="89" t="s">
        <v>337</v>
      </c>
      <c r="B39" s="90" t="s">
        <v>2402</v>
      </c>
      <c r="C39" s="91" t="s">
        <v>2611</v>
      </c>
      <c r="D39" s="90" t="s">
        <v>438</v>
      </c>
      <c r="E39" s="92">
        <v>5419</v>
      </c>
      <c r="F39" s="90" t="s">
        <v>3487</v>
      </c>
      <c r="G39" s="929" t="s">
        <v>782</v>
      </c>
      <c r="H39" s="910"/>
    </row>
    <row r="40" spans="1:8" x14ac:dyDescent="0.2">
      <c r="A40" s="120" t="s">
        <v>338</v>
      </c>
      <c r="B40" s="91" t="s">
        <v>2403</v>
      </c>
      <c r="C40" s="91" t="s">
        <v>2610</v>
      </c>
      <c r="D40" s="91" t="s">
        <v>439</v>
      </c>
      <c r="E40" s="92">
        <v>5418</v>
      </c>
      <c r="F40" s="90" t="s">
        <v>3487</v>
      </c>
      <c r="G40" s="929" t="s">
        <v>784</v>
      </c>
      <c r="H40" s="910"/>
    </row>
    <row r="41" spans="1:8" x14ac:dyDescent="0.2">
      <c r="A41" s="120" t="s">
        <v>339</v>
      </c>
      <c r="B41" s="91" t="s">
        <v>2404</v>
      </c>
      <c r="C41" s="91" t="s">
        <v>2609</v>
      </c>
      <c r="D41" s="91" t="s">
        <v>440</v>
      </c>
      <c r="E41" s="92">
        <v>5417</v>
      </c>
      <c r="F41" s="90" t="s">
        <v>3744</v>
      </c>
      <c r="G41" s="929" t="s">
        <v>440</v>
      </c>
      <c r="H41" s="910"/>
    </row>
    <row r="42" spans="1:8" x14ac:dyDescent="0.2">
      <c r="A42" s="120" t="s">
        <v>340</v>
      </c>
      <c r="B42" s="91" t="s">
        <v>2405</v>
      </c>
      <c r="C42" s="91" t="s">
        <v>2608</v>
      </c>
      <c r="D42" s="91" t="s">
        <v>435</v>
      </c>
      <c r="E42" s="92">
        <v>5420</v>
      </c>
      <c r="F42" s="90" t="s">
        <v>116</v>
      </c>
      <c r="G42" s="929" t="s">
        <v>1753</v>
      </c>
      <c r="H42" s="910"/>
    </row>
    <row r="43" spans="1:8" x14ac:dyDescent="0.2">
      <c r="A43" s="89" t="s">
        <v>1749</v>
      </c>
      <c r="B43" s="91" t="s">
        <v>1750</v>
      </c>
      <c r="C43" s="91" t="s">
        <v>2606</v>
      </c>
      <c r="D43" s="91" t="s">
        <v>1751</v>
      </c>
      <c r="E43" s="92">
        <v>5425</v>
      </c>
      <c r="F43" s="90" t="s">
        <v>3744</v>
      </c>
      <c r="G43" s="929" t="s">
        <v>786</v>
      </c>
      <c r="H43" s="910"/>
    </row>
    <row r="44" spans="1:8" x14ac:dyDescent="0.2">
      <c r="A44" s="120" t="s">
        <v>341</v>
      </c>
      <c r="B44" s="91" t="s">
        <v>2406</v>
      </c>
      <c r="C44" s="91" t="s">
        <v>2607</v>
      </c>
      <c r="D44" s="91" t="s">
        <v>441</v>
      </c>
      <c r="E44" s="92">
        <v>5417</v>
      </c>
      <c r="F44" s="90" t="s">
        <v>799</v>
      </c>
      <c r="G44" s="929" t="s">
        <v>785</v>
      </c>
      <c r="H44" s="910"/>
    </row>
    <row r="45" spans="1:8" x14ac:dyDescent="0.2">
      <c r="A45" s="120" t="s">
        <v>1764</v>
      </c>
      <c r="B45" s="91" t="s">
        <v>1765</v>
      </c>
      <c r="C45" s="91" t="s">
        <v>1766</v>
      </c>
      <c r="D45" s="91" t="s">
        <v>1767</v>
      </c>
      <c r="E45" s="92">
        <v>5432</v>
      </c>
      <c r="F45" s="90" t="s">
        <v>3744</v>
      </c>
      <c r="G45" s="929" t="s">
        <v>1768</v>
      </c>
      <c r="H45" s="910"/>
    </row>
    <row r="46" spans="1:8" x14ac:dyDescent="0.2">
      <c r="A46" s="120" t="s">
        <v>1754</v>
      </c>
      <c r="B46" s="91" t="s">
        <v>1760</v>
      </c>
      <c r="C46" s="91" t="s">
        <v>1761</v>
      </c>
      <c r="D46" s="91" t="s">
        <v>1762</v>
      </c>
      <c r="E46" s="92">
        <v>5455</v>
      </c>
      <c r="F46" s="90" t="s">
        <v>3744</v>
      </c>
      <c r="G46" s="929" t="s">
        <v>1763</v>
      </c>
      <c r="H46" s="910"/>
    </row>
    <row r="47" spans="1:8" x14ac:dyDescent="0.2">
      <c r="A47" s="120" t="s">
        <v>1759</v>
      </c>
      <c r="B47" s="91" t="s">
        <v>1755</v>
      </c>
      <c r="C47" s="91" t="s">
        <v>1756</v>
      </c>
      <c r="D47" s="91" t="s">
        <v>1757</v>
      </c>
      <c r="E47" s="92">
        <v>5453</v>
      </c>
      <c r="F47" s="90" t="s">
        <v>3487</v>
      </c>
      <c r="G47" s="929" t="s">
        <v>1758</v>
      </c>
      <c r="H47" s="910"/>
    </row>
    <row r="48" spans="1:8" x14ac:dyDescent="0.2">
      <c r="A48" s="120" t="s">
        <v>342</v>
      </c>
      <c r="B48" s="91" t="s">
        <v>2408</v>
      </c>
      <c r="C48" s="91" t="s">
        <v>1747</v>
      </c>
      <c r="D48" s="91" t="s">
        <v>1748</v>
      </c>
      <c r="E48" s="92">
        <v>5422</v>
      </c>
      <c r="F48" s="90" t="s">
        <v>3744</v>
      </c>
      <c r="G48" s="929" t="s">
        <v>1752</v>
      </c>
      <c r="H48" s="910"/>
    </row>
    <row r="49" spans="1:8" ht="39" customHeight="1" x14ac:dyDescent="0.2">
      <c r="A49" s="120" t="s">
        <v>343</v>
      </c>
      <c r="B49" s="91" t="s">
        <v>2409</v>
      </c>
      <c r="C49" s="91" t="s">
        <v>2605</v>
      </c>
      <c r="D49" s="91" t="s">
        <v>442</v>
      </c>
      <c r="E49" s="92">
        <v>5424</v>
      </c>
      <c r="F49" s="90" t="s">
        <v>4342</v>
      </c>
      <c r="G49" s="929" t="s">
        <v>787</v>
      </c>
      <c r="H49" s="910"/>
    </row>
    <row r="50" spans="1:8" x14ac:dyDescent="0.2">
      <c r="A50" s="120" t="s">
        <v>344</v>
      </c>
      <c r="B50" s="91" t="s">
        <v>2410</v>
      </c>
      <c r="C50" s="91" t="s">
        <v>2604</v>
      </c>
      <c r="D50" s="91" t="s">
        <v>4336</v>
      </c>
      <c r="E50" s="92">
        <v>5428</v>
      </c>
      <c r="F50" s="90" t="s">
        <v>3744</v>
      </c>
      <c r="G50" s="929" t="s">
        <v>788</v>
      </c>
      <c r="H50" s="910"/>
    </row>
    <row r="51" spans="1:8" ht="38.25" customHeight="1" x14ac:dyDescent="0.2">
      <c r="A51" s="120" t="s">
        <v>345</v>
      </c>
      <c r="B51" s="91" t="s">
        <v>2594</v>
      </c>
      <c r="C51" s="91" t="s">
        <v>2603</v>
      </c>
      <c r="D51" s="91" t="s">
        <v>4337</v>
      </c>
      <c r="E51" s="92">
        <v>5386</v>
      </c>
      <c r="F51" s="90" t="s">
        <v>1099</v>
      </c>
      <c r="G51" s="929" t="s">
        <v>5185</v>
      </c>
      <c r="H51" s="910"/>
    </row>
    <row r="52" spans="1:8" x14ac:dyDescent="0.2">
      <c r="A52" s="120" t="s">
        <v>346</v>
      </c>
      <c r="B52" s="91" t="s">
        <v>2595</v>
      </c>
      <c r="C52" s="91" t="s">
        <v>2602</v>
      </c>
      <c r="D52" s="91" t="s">
        <v>4338</v>
      </c>
      <c r="E52" s="92">
        <v>5394</v>
      </c>
      <c r="F52" s="90" t="s">
        <v>1099</v>
      </c>
      <c r="G52" s="929" t="s">
        <v>789</v>
      </c>
      <c r="H52" s="910"/>
    </row>
    <row r="53" spans="1:8" x14ac:dyDescent="0.2">
      <c r="A53" s="120" t="s">
        <v>347</v>
      </c>
      <c r="B53" s="91" t="s">
        <v>2596</v>
      </c>
      <c r="C53" s="91" t="s">
        <v>2601</v>
      </c>
      <c r="D53" s="91" t="s">
        <v>4339</v>
      </c>
      <c r="E53" s="92">
        <v>5395</v>
      </c>
      <c r="F53" s="90" t="s">
        <v>116</v>
      </c>
      <c r="G53" s="929" t="s">
        <v>5169</v>
      </c>
      <c r="H53" s="910"/>
    </row>
    <row r="54" spans="1:8" x14ac:dyDescent="0.2">
      <c r="A54" s="120" t="s">
        <v>348</v>
      </c>
      <c r="B54" s="91" t="s">
        <v>2597</v>
      </c>
      <c r="C54" s="91" t="s">
        <v>2600</v>
      </c>
      <c r="D54" s="91" t="s">
        <v>4340</v>
      </c>
      <c r="E54" s="92">
        <v>5372</v>
      </c>
      <c r="F54" s="90" t="s">
        <v>3744</v>
      </c>
      <c r="G54" s="929" t="s">
        <v>3142</v>
      </c>
      <c r="H54" s="910"/>
    </row>
    <row r="55" spans="1:8" s="792" customFormat="1" ht="13.5" customHeight="1" x14ac:dyDescent="0.2">
      <c r="A55" s="799" t="s">
        <v>7930</v>
      </c>
      <c r="B55" s="789" t="s">
        <v>2598</v>
      </c>
      <c r="C55" s="789" t="s">
        <v>2599</v>
      </c>
      <c r="D55" s="789" t="s">
        <v>5844</v>
      </c>
      <c r="E55" s="790">
        <v>5361</v>
      </c>
      <c r="F55" s="788" t="s">
        <v>3744</v>
      </c>
      <c r="G55" s="1118" t="s">
        <v>7929</v>
      </c>
      <c r="H55" s="1119"/>
    </row>
    <row r="56" spans="1:8" s="792" customFormat="1" x14ac:dyDescent="0.2">
      <c r="A56" s="799" t="s">
        <v>7931</v>
      </c>
      <c r="B56" s="789" t="s">
        <v>3094</v>
      </c>
      <c r="C56" s="789" t="s">
        <v>7932</v>
      </c>
      <c r="D56" s="789" t="s">
        <v>7933</v>
      </c>
      <c r="E56" s="790">
        <v>5390</v>
      </c>
      <c r="F56" s="788" t="s">
        <v>4342</v>
      </c>
      <c r="G56" s="1118" t="s">
        <v>7934</v>
      </c>
      <c r="H56" s="1119"/>
    </row>
    <row r="57" spans="1:8" s="792" customFormat="1" x14ac:dyDescent="0.2">
      <c r="A57" s="800" t="s">
        <v>7937</v>
      </c>
      <c r="B57" s="801" t="s">
        <v>7935</v>
      </c>
      <c r="C57" s="801" t="s">
        <v>7936</v>
      </c>
      <c r="D57" s="801" t="s">
        <v>7941</v>
      </c>
      <c r="E57" s="802">
        <v>5446</v>
      </c>
      <c r="F57" s="803" t="s">
        <v>116</v>
      </c>
      <c r="G57" s="964" t="s">
        <v>7943</v>
      </c>
      <c r="H57" s="965"/>
    </row>
    <row r="58" spans="1:8" s="792" customFormat="1" x14ac:dyDescent="0.2">
      <c r="A58" s="800" t="s">
        <v>7938</v>
      </c>
      <c r="B58" s="801" t="s">
        <v>7939</v>
      </c>
      <c r="C58" s="801" t="s">
        <v>7949</v>
      </c>
      <c r="D58" s="801" t="s">
        <v>7940</v>
      </c>
      <c r="E58" s="802">
        <v>5388</v>
      </c>
      <c r="F58" s="803" t="s">
        <v>116</v>
      </c>
      <c r="G58" s="964" t="s">
        <v>7942</v>
      </c>
      <c r="H58" s="965"/>
    </row>
    <row r="59" spans="1:8" ht="16.5" customHeight="1" thickBot="1" x14ac:dyDescent="0.25">
      <c r="A59" s="121" t="s">
        <v>349</v>
      </c>
      <c r="B59" s="96" t="s">
        <v>7947</v>
      </c>
      <c r="C59" s="96" t="s">
        <v>7948</v>
      </c>
      <c r="D59" s="96" t="s">
        <v>7945</v>
      </c>
      <c r="E59" s="97">
        <v>5410</v>
      </c>
      <c r="F59" s="95" t="s">
        <v>3744</v>
      </c>
      <c r="G59" s="977" t="s">
        <v>7946</v>
      </c>
      <c r="H59" s="978"/>
    </row>
    <row r="61" spans="1:8" s="8" customFormat="1" x14ac:dyDescent="0.2">
      <c r="A61" s="28" t="s">
        <v>295</v>
      </c>
      <c r="B61" s="2" t="s">
        <v>2169</v>
      </c>
    </row>
  </sheetData>
  <mergeCells count="61">
    <mergeCell ref="F20:H20"/>
    <mergeCell ref="A15:H15"/>
    <mergeCell ref="B24:H24"/>
    <mergeCell ref="E19:H19"/>
    <mergeCell ref="B19:C19"/>
    <mergeCell ref="B21:H21"/>
    <mergeCell ref="A13:B13"/>
    <mergeCell ref="C13:D13"/>
    <mergeCell ref="E13:F13"/>
    <mergeCell ref="A14:B14"/>
    <mergeCell ref="C14:D14"/>
    <mergeCell ref="E14:F14"/>
    <mergeCell ref="A1:B1"/>
    <mergeCell ref="C1:H1"/>
    <mergeCell ref="C2:H2"/>
    <mergeCell ref="A12:H12"/>
    <mergeCell ref="A3:B3"/>
    <mergeCell ref="A2:B2"/>
    <mergeCell ref="G4:H5"/>
    <mergeCell ref="G8:H9"/>
    <mergeCell ref="B10:E10"/>
    <mergeCell ref="D6:E6"/>
    <mergeCell ref="G29:H29"/>
    <mergeCell ref="G31:H31"/>
    <mergeCell ref="G32:H32"/>
    <mergeCell ref="G33:H33"/>
    <mergeCell ref="G34:H34"/>
    <mergeCell ref="G30:H30"/>
    <mergeCell ref="G26:H26"/>
    <mergeCell ref="G27:H27"/>
    <mergeCell ref="B22:H22"/>
    <mergeCell ref="G28:H28"/>
    <mergeCell ref="A26:B26"/>
    <mergeCell ref="A27:B27"/>
    <mergeCell ref="D26:F26"/>
    <mergeCell ref="D27:F27"/>
    <mergeCell ref="G37:H37"/>
    <mergeCell ref="G35:H35"/>
    <mergeCell ref="G36:H36"/>
    <mergeCell ref="G53:H53"/>
    <mergeCell ref="G54:H54"/>
    <mergeCell ref="G44:H44"/>
    <mergeCell ref="G48:H48"/>
    <mergeCell ref="G46:H46"/>
    <mergeCell ref="G45:H45"/>
    <mergeCell ref="G38:H38"/>
    <mergeCell ref="G39:H39"/>
    <mergeCell ref="G42:H42"/>
    <mergeCell ref="G43:H43"/>
    <mergeCell ref="G40:H40"/>
    <mergeCell ref="G41:H41"/>
    <mergeCell ref="G59:H59"/>
    <mergeCell ref="G47:H47"/>
    <mergeCell ref="G49:H49"/>
    <mergeCell ref="G50:H50"/>
    <mergeCell ref="G51:H51"/>
    <mergeCell ref="G52:H52"/>
    <mergeCell ref="G55:H55"/>
    <mergeCell ref="G56:H56"/>
    <mergeCell ref="G57:H57"/>
    <mergeCell ref="G58:H58"/>
  </mergeCells>
  <phoneticPr fontId="0" type="noConversion"/>
  <hyperlinks>
    <hyperlink ref="D4" location="'104th'!A1" display="104th Ave Trail" xr:uid="{00000000-0004-0000-1500-000000000000}"/>
    <hyperlink ref="D5" location="GrangeHall!A1" display="Grange Hall Trail" xr:uid="{00000000-0004-0000-1500-000001000000}"/>
    <hyperlink ref="D9" location="SignalDitch!A1" display="Signal Ditch Trail" xr:uid="{00000000-0004-0000-1500-000002000000}"/>
    <hyperlink ref="D6" location="HomeFOrchard!A1" display="Home Farm Orchard Trail" xr:uid="{00000000-0004-0000-1500-000003000000}"/>
    <hyperlink ref="A2:B2" location="Overview!A1" tooltip="Go to Trail Network Overview sheet" display="Trail Network Overview" xr:uid="{00000000-0004-0000-1500-000004000000}"/>
    <hyperlink ref="D7" location="HylandStandley!A1" display="Hyland Standley Trail" xr:uid="{00000000-0004-0000-1500-000005000000}"/>
    <hyperlink ref="D8" location="NiverNCotton!A1" display="Niver N Cotton Trail" xr:uid="{00000000-0004-0000-1500-000006000000}"/>
    <hyperlink ref="B61" location="RTD!A80" display="RTD-WGR" xr:uid="{00000000-0004-0000-1500-000007000000}"/>
  </hyperlinks>
  <pageMargins left="1" right="0.75" top="0.75" bottom="0.75" header="0.5" footer="0.5"/>
  <pageSetup scale="74" orientation="portrait" r:id="rId1"/>
  <headerFooter alignWithMargins="0">
    <oddHeader>&amp;L&amp;"Arial,Bold"&amp;Uhttp://geobiking.org&amp;C&amp;F</oddHeader>
    <oddFooter>&amp;LAuthor: &amp;"Arial,Bold"Robert Prehn&amp;CData free for personal use and remains property of author.&amp;R&amp;D</oddFooter>
  </headerFooter>
  <webPublishItems count="1">
    <webPublishItem id="15712" divId="DR_North_15712" sourceType="sheet" destinationFile="C:\GPS\Bicycle\CO_DN\CO_DN_FCN.htm" title="GeoBiking CO_DN FCN Description"/>
  </webPublishItem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39">
    <pageSetUpPr fitToPage="1"/>
  </sheetPr>
  <dimension ref="A1:H44"/>
  <sheetViews>
    <sheetView zoomScaleNormal="100" workbookViewId="0">
      <selection sqref="A1:B1"/>
    </sheetView>
  </sheetViews>
  <sheetFormatPr defaultRowHeight="12.75" x14ac:dyDescent="0.2"/>
  <cols>
    <col min="1" max="1" width="10.42578125" bestFit="1" customWidth="1"/>
    <col min="2" max="2" width="11.42578125" bestFit="1" customWidth="1"/>
    <col min="3" max="3" width="13.140625" bestFit="1" customWidth="1"/>
    <col min="4" max="4" width="17" bestFit="1" customWidth="1"/>
    <col min="5" max="5" width="8" bestFit="1" customWidth="1"/>
    <col min="6" max="6" width="15.140625" bestFit="1" customWidth="1"/>
    <col min="7" max="7" width="8.140625" bestFit="1" customWidth="1"/>
    <col min="8" max="8" width="26.85546875" customWidth="1"/>
  </cols>
  <sheetData>
    <row r="1" spans="1:8" ht="23.25" customHeight="1" x14ac:dyDescent="0.2">
      <c r="A1" s="942" t="s">
        <v>610</v>
      </c>
      <c r="B1" s="943"/>
      <c r="C1" s="872" t="s">
        <v>5223</v>
      </c>
      <c r="D1" s="873"/>
      <c r="E1" s="873"/>
      <c r="F1" s="873"/>
      <c r="G1" s="873"/>
      <c r="H1" s="873"/>
    </row>
    <row r="2" spans="1:8" ht="39" customHeight="1" x14ac:dyDescent="0.2">
      <c r="A2" s="874" t="s">
        <v>2679</v>
      </c>
      <c r="B2" s="874"/>
      <c r="C2" s="1005" t="s">
        <v>2850</v>
      </c>
      <c r="D2" s="1069"/>
      <c r="E2" s="1069"/>
      <c r="F2" s="1069"/>
      <c r="G2" s="1069"/>
      <c r="H2" s="1069"/>
    </row>
    <row r="3" spans="1:8" ht="12.75" customHeight="1" x14ac:dyDescent="0.2">
      <c r="A3" s="874"/>
      <c r="B3" s="874"/>
      <c r="C3" s="18"/>
      <c r="E3" s="25"/>
      <c r="F3" s="25"/>
      <c r="G3" s="25"/>
      <c r="H3" s="25"/>
    </row>
    <row r="4" spans="1:8" x14ac:dyDescent="0.2">
      <c r="A4" s="186" t="s">
        <v>2545</v>
      </c>
      <c r="B4" s="54" t="s">
        <v>611</v>
      </c>
      <c r="C4" s="27" t="s">
        <v>220</v>
      </c>
      <c r="D4" s="874" t="s">
        <v>5104</v>
      </c>
      <c r="E4" s="874"/>
      <c r="F4" s="27" t="s">
        <v>3975</v>
      </c>
      <c r="G4" s="876" t="s">
        <v>3829</v>
      </c>
      <c r="H4" s="876"/>
    </row>
    <row r="5" spans="1:8" x14ac:dyDescent="0.2">
      <c r="A5" s="143"/>
      <c r="B5" s="56"/>
      <c r="C5" s="27"/>
      <c r="D5" s="874" t="s">
        <v>612</v>
      </c>
      <c r="E5" s="874"/>
      <c r="F5" s="34"/>
      <c r="G5" s="876"/>
      <c r="H5" s="876"/>
    </row>
    <row r="6" spans="1:8" x14ac:dyDescent="0.2">
      <c r="A6" s="28" t="s">
        <v>5202</v>
      </c>
      <c r="B6" s="3">
        <f>COUNT(E26:E42)</f>
        <v>15</v>
      </c>
      <c r="C6" s="27"/>
      <c r="D6" s="106"/>
      <c r="E6" s="215"/>
      <c r="F6" s="34"/>
      <c r="G6" s="38"/>
      <c r="H6" s="38"/>
    </row>
    <row r="7" spans="1:8" x14ac:dyDescent="0.2">
      <c r="A7" s="143"/>
      <c r="B7" s="56"/>
      <c r="C7" s="34"/>
      <c r="D7" s="106"/>
      <c r="E7" s="215"/>
      <c r="F7" s="34"/>
      <c r="G7" s="38"/>
      <c r="H7" s="38"/>
    </row>
    <row r="8" spans="1:8" x14ac:dyDescent="0.2">
      <c r="A8" s="28" t="s">
        <v>2507</v>
      </c>
      <c r="B8" s="1105" t="s">
        <v>5819</v>
      </c>
      <c r="C8" s="1105"/>
      <c r="D8" s="1105"/>
      <c r="E8" s="1105"/>
      <c r="F8" s="200" t="s">
        <v>4508</v>
      </c>
      <c r="G8" s="1059"/>
      <c r="H8" s="1042"/>
    </row>
    <row r="9" spans="1:8" ht="13.5" thickBot="1" x14ac:dyDescent="0.25">
      <c r="C9" s="9"/>
      <c r="F9" s="205">
        <v>39794</v>
      </c>
      <c r="G9" s="1169"/>
      <c r="H9" s="1169"/>
    </row>
    <row r="10" spans="1:8" x14ac:dyDescent="0.2">
      <c r="A10" s="1120" t="s">
        <v>5619</v>
      </c>
      <c r="B10" s="1121"/>
      <c r="C10" s="1121"/>
      <c r="D10" s="1121"/>
      <c r="E10" s="1121"/>
      <c r="F10" s="1121"/>
      <c r="G10" s="1121"/>
      <c r="H10" s="1122"/>
    </row>
    <row r="11" spans="1:8" s="24" customFormat="1" ht="13.5" thickBot="1" x14ac:dyDescent="0.25">
      <c r="A11" s="1126" t="s">
        <v>3816</v>
      </c>
      <c r="B11" s="1127"/>
      <c r="C11" s="1128" t="s">
        <v>3817</v>
      </c>
      <c r="D11" s="1128"/>
      <c r="E11" s="1128" t="s">
        <v>3818</v>
      </c>
      <c r="F11" s="1128"/>
      <c r="G11" s="198"/>
      <c r="H11" s="203" t="s">
        <v>530</v>
      </c>
    </row>
    <row r="12" spans="1:8" ht="13.5" thickBot="1" x14ac:dyDescent="0.25">
      <c r="A12" s="940"/>
      <c r="B12" s="940"/>
      <c r="C12" s="974">
        <v>5.7</v>
      </c>
      <c r="D12" s="941"/>
      <c r="E12" s="883">
        <v>5.3</v>
      </c>
      <c r="F12" s="883"/>
      <c r="G12" s="192"/>
    </row>
    <row r="13" spans="1:8" x14ac:dyDescent="0.2">
      <c r="A13" s="867" t="s">
        <v>3081</v>
      </c>
      <c r="B13" s="868"/>
      <c r="C13" s="868"/>
      <c r="D13" s="868"/>
      <c r="E13" s="868"/>
      <c r="F13" s="868"/>
      <c r="G13" s="868"/>
      <c r="H13" s="869"/>
    </row>
    <row r="14" spans="1:8" ht="13.5" thickBot="1" x14ac:dyDescent="0.25">
      <c r="A14" s="12" t="s">
        <v>3819</v>
      </c>
      <c r="B14" s="13" t="s">
        <v>3820</v>
      </c>
      <c r="C14" s="14" t="s">
        <v>3821</v>
      </c>
      <c r="D14" s="13" t="s">
        <v>3822</v>
      </c>
      <c r="E14" s="13" t="s">
        <v>3823</v>
      </c>
      <c r="F14" s="13" t="s">
        <v>3363</v>
      </c>
      <c r="G14" s="13" t="s">
        <v>1388</v>
      </c>
      <c r="H14" s="195" t="s">
        <v>3824</v>
      </c>
    </row>
    <row r="15" spans="1:8" s="8" customFormat="1" x14ac:dyDescent="0.2">
      <c r="A15" s="21">
        <f>E26</f>
        <v>5904</v>
      </c>
      <c r="B15" s="21">
        <f>E42</f>
        <v>5896</v>
      </c>
      <c r="C15" s="22">
        <v>5896</v>
      </c>
      <c r="D15" s="22">
        <v>6186</v>
      </c>
      <c r="E15" s="22">
        <f>B15 - A15</f>
        <v>-8</v>
      </c>
      <c r="F15" s="22">
        <v>506</v>
      </c>
      <c r="G15" s="22"/>
      <c r="H15" s="3">
        <v>3</v>
      </c>
    </row>
    <row r="16" spans="1:8" s="8" customFormat="1" x14ac:dyDescent="0.2">
      <c r="A16" s="19"/>
      <c r="B16" s="19"/>
      <c r="C16" s="16"/>
      <c r="D16" s="17"/>
      <c r="E16" s="17"/>
      <c r="F16" s="17"/>
      <c r="G16" s="17"/>
      <c r="H16" s="17"/>
    </row>
    <row r="17" spans="1:8" s="8" customFormat="1" ht="12.75" customHeight="1" x14ac:dyDescent="0.2">
      <c r="A17" s="148" t="s">
        <v>3079</v>
      </c>
      <c r="B17" s="931" t="s">
        <v>4814</v>
      </c>
      <c r="C17" s="931"/>
      <c r="D17" s="175" t="s">
        <v>3080</v>
      </c>
      <c r="E17" s="930" t="s">
        <v>4813</v>
      </c>
      <c r="F17" s="930"/>
      <c r="G17" s="930"/>
      <c r="H17" s="930"/>
    </row>
    <row r="18" spans="1:8" s="8" customFormat="1" x14ac:dyDescent="0.2">
      <c r="A18" s="19"/>
      <c r="B18" s="19"/>
      <c r="C18" s="16"/>
      <c r="D18" s="175" t="s">
        <v>1165</v>
      </c>
      <c r="E18" s="244" t="s">
        <v>1175</v>
      </c>
      <c r="F18" s="930"/>
      <c r="G18" s="930"/>
      <c r="H18" s="930"/>
    </row>
    <row r="19" spans="1:8" s="8" customFormat="1" x14ac:dyDescent="0.2">
      <c r="A19" s="148" t="s">
        <v>3370</v>
      </c>
      <c r="B19" s="148"/>
      <c r="C19" s="931" t="s">
        <v>1200</v>
      </c>
      <c r="D19" s="930"/>
      <c r="E19" s="930"/>
      <c r="F19" s="930"/>
      <c r="G19" s="930"/>
      <c r="H19" s="930"/>
    </row>
    <row r="20" spans="1:8" s="8" customFormat="1" x14ac:dyDescent="0.2">
      <c r="A20" s="19"/>
      <c r="B20" s="19"/>
      <c r="C20" s="16"/>
      <c r="D20" s="17"/>
      <c r="E20" s="17"/>
      <c r="F20" s="17"/>
      <c r="G20" s="17"/>
      <c r="H20" s="17"/>
    </row>
    <row r="21" spans="1:8" s="8" customFormat="1" x14ac:dyDescent="0.2">
      <c r="A21" s="148" t="s">
        <v>3085</v>
      </c>
      <c r="B21" s="931" t="s">
        <v>1181</v>
      </c>
      <c r="C21" s="931"/>
      <c r="D21" s="931"/>
      <c r="E21" s="931"/>
      <c r="F21" s="931"/>
      <c r="G21" s="931"/>
      <c r="H21" s="931"/>
    </row>
    <row r="22" spans="1:8" ht="13.5" thickBot="1" x14ac:dyDescent="0.25">
      <c r="C22" s="1"/>
    </row>
    <row r="23" spans="1:8" ht="13.5" thickBot="1" x14ac:dyDescent="0.25">
      <c r="A23" s="969" t="s">
        <v>2683</v>
      </c>
      <c r="B23" s="969"/>
      <c r="C23" s="168" t="s">
        <v>5913</v>
      </c>
      <c r="D23" s="969" t="s">
        <v>5907</v>
      </c>
      <c r="E23" s="969"/>
      <c r="F23" s="969"/>
      <c r="G23" s="895" t="s">
        <v>5906</v>
      </c>
      <c r="H23" s="896"/>
    </row>
    <row r="24" spans="1:8" ht="13.5" thickBot="1" x14ac:dyDescent="0.25">
      <c r="A24" s="1170" t="s">
        <v>1992</v>
      </c>
      <c r="B24" s="1170"/>
      <c r="C24" s="162" t="s">
        <v>1993</v>
      </c>
      <c r="D24" s="931" t="s">
        <v>3830</v>
      </c>
      <c r="E24" s="971"/>
      <c r="F24" s="971"/>
      <c r="G24" s="973" t="s">
        <v>4810</v>
      </c>
      <c r="H24" s="973"/>
    </row>
    <row r="25" spans="1:8" s="3" customFormat="1" ht="13.5" thickBot="1" x14ac:dyDescent="0.25">
      <c r="A25" s="4" t="s">
        <v>3488</v>
      </c>
      <c r="B25" s="4" t="s">
        <v>3320</v>
      </c>
      <c r="C25" s="5" t="s">
        <v>3319</v>
      </c>
      <c r="D25" s="4" t="s">
        <v>3992</v>
      </c>
      <c r="E25" s="4" t="s">
        <v>3486</v>
      </c>
      <c r="F25" s="4" t="s">
        <v>3318</v>
      </c>
      <c r="G25" s="903" t="s">
        <v>3950</v>
      </c>
      <c r="H25" s="904"/>
    </row>
    <row r="26" spans="1:8" x14ac:dyDescent="0.2">
      <c r="A26" s="85" t="s">
        <v>622</v>
      </c>
      <c r="B26" s="86" t="s">
        <v>618</v>
      </c>
      <c r="C26" s="87" t="s">
        <v>619</v>
      </c>
      <c r="D26" s="86" t="s">
        <v>620</v>
      </c>
      <c r="E26" s="88">
        <v>5904</v>
      </c>
      <c r="F26" s="86" t="s">
        <v>3487</v>
      </c>
      <c r="G26" s="1079" t="s">
        <v>621</v>
      </c>
      <c r="H26" s="1080"/>
    </row>
    <row r="27" spans="1:8" x14ac:dyDescent="0.2">
      <c r="A27" s="89" t="s">
        <v>623</v>
      </c>
      <c r="B27" s="90" t="s">
        <v>3006</v>
      </c>
      <c r="C27" s="91" t="s">
        <v>625</v>
      </c>
      <c r="D27" s="90" t="s">
        <v>624</v>
      </c>
      <c r="E27" s="92">
        <v>5908</v>
      </c>
      <c r="F27" s="90" t="s">
        <v>3744</v>
      </c>
      <c r="G27" s="985" t="s">
        <v>626</v>
      </c>
      <c r="H27" s="958"/>
    </row>
    <row r="28" spans="1:8" x14ac:dyDescent="0.2">
      <c r="A28" s="89" t="s">
        <v>627</v>
      </c>
      <c r="B28" s="90" t="s">
        <v>628</v>
      </c>
      <c r="C28" s="91" t="s">
        <v>629</v>
      </c>
      <c r="D28" s="90" t="s">
        <v>634</v>
      </c>
      <c r="E28" s="92">
        <v>5959</v>
      </c>
      <c r="F28" s="90" t="s">
        <v>3744</v>
      </c>
      <c r="G28" s="985" t="s">
        <v>636</v>
      </c>
      <c r="H28" s="958"/>
    </row>
    <row r="29" spans="1:8" x14ac:dyDescent="0.2">
      <c r="A29" s="89" t="s">
        <v>630</v>
      </c>
      <c r="B29" s="90" t="s">
        <v>631</v>
      </c>
      <c r="C29" s="91" t="s">
        <v>632</v>
      </c>
      <c r="D29" s="90" t="s">
        <v>633</v>
      </c>
      <c r="E29" s="92">
        <v>6099</v>
      </c>
      <c r="F29" s="90" t="s">
        <v>3744</v>
      </c>
      <c r="G29" s="929" t="s">
        <v>635</v>
      </c>
      <c r="H29" s="910"/>
    </row>
    <row r="30" spans="1:8" x14ac:dyDescent="0.2">
      <c r="A30" s="89" t="s">
        <v>637</v>
      </c>
      <c r="B30" s="90" t="s">
        <v>638</v>
      </c>
      <c r="C30" s="91" t="s">
        <v>639</v>
      </c>
      <c r="D30" s="90" t="s">
        <v>640</v>
      </c>
      <c r="E30" s="92">
        <v>6122</v>
      </c>
      <c r="F30" s="90" t="s">
        <v>641</v>
      </c>
      <c r="G30" s="985" t="s">
        <v>642</v>
      </c>
      <c r="H30" s="958"/>
    </row>
    <row r="31" spans="1:8" x14ac:dyDescent="0.2">
      <c r="A31" s="89" t="s">
        <v>643</v>
      </c>
      <c r="B31" s="90" t="s">
        <v>3964</v>
      </c>
      <c r="C31" s="91" t="s">
        <v>644</v>
      </c>
      <c r="D31" s="90" t="s">
        <v>645</v>
      </c>
      <c r="E31" s="92">
        <v>6177</v>
      </c>
      <c r="F31" s="90" t="s">
        <v>3488</v>
      </c>
      <c r="G31" s="929" t="s">
        <v>646</v>
      </c>
      <c r="H31" s="910"/>
    </row>
    <row r="32" spans="1:8" x14ac:dyDescent="0.2">
      <c r="A32" s="89" t="s">
        <v>647</v>
      </c>
      <c r="B32" s="90" t="s">
        <v>607</v>
      </c>
      <c r="C32" s="91" t="s">
        <v>608</v>
      </c>
      <c r="D32" s="90" t="s">
        <v>648</v>
      </c>
      <c r="E32" s="92">
        <v>6095</v>
      </c>
      <c r="F32" s="90" t="s">
        <v>3744</v>
      </c>
      <c r="G32" s="985" t="s">
        <v>2281</v>
      </c>
      <c r="H32" s="958"/>
    </row>
    <row r="33" spans="1:8" x14ac:dyDescent="0.2">
      <c r="A33" s="89" t="s">
        <v>649</v>
      </c>
      <c r="B33" s="90" t="s">
        <v>650</v>
      </c>
      <c r="C33" s="91" t="s">
        <v>651</v>
      </c>
      <c r="D33" s="90" t="s">
        <v>640</v>
      </c>
      <c r="E33" s="92">
        <v>6093</v>
      </c>
      <c r="F33" s="90" t="s">
        <v>641</v>
      </c>
      <c r="G33" s="929" t="s">
        <v>652</v>
      </c>
      <c r="H33" s="910"/>
    </row>
    <row r="34" spans="1:8" x14ac:dyDescent="0.2">
      <c r="A34" s="89" t="s">
        <v>1187</v>
      </c>
      <c r="B34" s="90" t="s">
        <v>618</v>
      </c>
      <c r="C34" s="91" t="s">
        <v>1188</v>
      </c>
      <c r="D34" s="90" t="s">
        <v>1189</v>
      </c>
      <c r="E34" s="92">
        <v>5960</v>
      </c>
      <c r="F34" s="90" t="s">
        <v>3744</v>
      </c>
      <c r="G34" s="929" t="s">
        <v>1190</v>
      </c>
      <c r="H34" s="910"/>
    </row>
    <row r="35" spans="1:8" x14ac:dyDescent="0.2">
      <c r="A35" s="89" t="s">
        <v>653</v>
      </c>
      <c r="B35" s="90" t="s">
        <v>1183</v>
      </c>
      <c r="C35" s="91" t="s">
        <v>1184</v>
      </c>
      <c r="D35" s="90" t="s">
        <v>1185</v>
      </c>
      <c r="E35" s="92">
        <v>6086</v>
      </c>
      <c r="F35" s="90" t="s">
        <v>3488</v>
      </c>
      <c r="G35" s="929" t="s">
        <v>1186</v>
      </c>
      <c r="H35" s="910"/>
    </row>
    <row r="36" spans="1:8" x14ac:dyDescent="0.2">
      <c r="A36" s="89" t="s">
        <v>630</v>
      </c>
      <c r="B36" s="985" t="s">
        <v>5299</v>
      </c>
      <c r="C36" s="985"/>
      <c r="D36" s="985"/>
      <c r="E36" s="985"/>
      <c r="F36" s="985"/>
      <c r="G36" s="929"/>
      <c r="H36" s="910"/>
    </row>
    <row r="37" spans="1:8" x14ac:dyDescent="0.2">
      <c r="A37" s="89" t="s">
        <v>3828</v>
      </c>
      <c r="B37" s="90" t="s">
        <v>1191</v>
      </c>
      <c r="C37" s="91" t="s">
        <v>1192</v>
      </c>
      <c r="D37" s="90" t="s">
        <v>435</v>
      </c>
      <c r="E37" s="92">
        <v>5984</v>
      </c>
      <c r="F37" s="90" t="s">
        <v>3488</v>
      </c>
      <c r="G37" s="929" t="s">
        <v>1186</v>
      </c>
      <c r="H37" s="910"/>
    </row>
    <row r="38" spans="1:8" x14ac:dyDescent="0.2">
      <c r="A38" s="89" t="s">
        <v>1187</v>
      </c>
      <c r="B38" s="985" t="s">
        <v>5299</v>
      </c>
      <c r="C38" s="985"/>
      <c r="D38" s="985"/>
      <c r="E38" s="985"/>
      <c r="F38" s="985"/>
      <c r="G38" s="929"/>
      <c r="H38" s="910"/>
    </row>
    <row r="39" spans="1:8" x14ac:dyDescent="0.2">
      <c r="A39" s="89" t="s">
        <v>1193</v>
      </c>
      <c r="B39" s="90" t="s">
        <v>1191</v>
      </c>
      <c r="C39" s="91" t="s">
        <v>1195</v>
      </c>
      <c r="D39" s="90" t="s">
        <v>1196</v>
      </c>
      <c r="E39" s="92">
        <v>5928</v>
      </c>
      <c r="F39" s="90" t="s">
        <v>3744</v>
      </c>
      <c r="G39" s="929" t="s">
        <v>1198</v>
      </c>
      <c r="H39" s="910"/>
    </row>
    <row r="40" spans="1:8" x14ac:dyDescent="0.2">
      <c r="A40" s="89" t="s">
        <v>1194</v>
      </c>
      <c r="B40" s="90" t="s">
        <v>1201</v>
      </c>
      <c r="C40" s="91" t="s">
        <v>1202</v>
      </c>
      <c r="D40" s="90" t="s">
        <v>1197</v>
      </c>
      <c r="E40" s="92">
        <v>5922</v>
      </c>
      <c r="F40" s="90" t="s">
        <v>3744</v>
      </c>
      <c r="G40" s="929" t="s">
        <v>1199</v>
      </c>
      <c r="H40" s="910"/>
    </row>
    <row r="41" spans="1:8" x14ac:dyDescent="0.2">
      <c r="A41" s="89" t="s">
        <v>3826</v>
      </c>
      <c r="B41" s="90" t="s">
        <v>4454</v>
      </c>
      <c r="C41" s="91" t="s">
        <v>4455</v>
      </c>
      <c r="D41" s="90" t="s">
        <v>4456</v>
      </c>
      <c r="E41" s="92">
        <v>5907</v>
      </c>
      <c r="F41" s="90" t="s">
        <v>3488</v>
      </c>
      <c r="G41" s="985" t="s">
        <v>4457</v>
      </c>
      <c r="H41" s="958"/>
    </row>
    <row r="42" spans="1:8" ht="13.5" thickBot="1" x14ac:dyDescent="0.25">
      <c r="A42" s="94" t="s">
        <v>3827</v>
      </c>
      <c r="B42" s="95" t="s">
        <v>5225</v>
      </c>
      <c r="C42" s="96" t="s">
        <v>5226</v>
      </c>
      <c r="D42" s="95" t="s">
        <v>4452</v>
      </c>
      <c r="E42" s="97">
        <v>5896</v>
      </c>
      <c r="F42" s="95" t="s">
        <v>3487</v>
      </c>
      <c r="G42" s="1077" t="s">
        <v>4453</v>
      </c>
      <c r="H42" s="961"/>
    </row>
    <row r="44" spans="1:8" s="8" customFormat="1" x14ac:dyDescent="0.2">
      <c r="A44" s="28" t="s">
        <v>295</v>
      </c>
      <c r="B44" s="2" t="s">
        <v>297</v>
      </c>
    </row>
  </sheetData>
  <mergeCells count="49">
    <mergeCell ref="B36:F36"/>
    <mergeCell ref="G31:H31"/>
    <mergeCell ref="G32:H32"/>
    <mergeCell ref="C12:D12"/>
    <mergeCell ref="E12:F12"/>
    <mergeCell ref="B17:C17"/>
    <mergeCell ref="F18:H18"/>
    <mergeCell ref="A13:H13"/>
    <mergeCell ref="G30:H30"/>
    <mergeCell ref="G25:H25"/>
    <mergeCell ref="G26:H26"/>
    <mergeCell ref="G27:H27"/>
    <mergeCell ref="C19:H19"/>
    <mergeCell ref="B21:H21"/>
    <mergeCell ref="E17:H17"/>
    <mergeCell ref="G28:H28"/>
    <mergeCell ref="G29:H29"/>
    <mergeCell ref="G23:H23"/>
    <mergeCell ref="A24:B24"/>
    <mergeCell ref="D24:F24"/>
    <mergeCell ref="G24:H24"/>
    <mergeCell ref="D23:F23"/>
    <mergeCell ref="A1:B1"/>
    <mergeCell ref="C1:H1"/>
    <mergeCell ref="C2:H2"/>
    <mergeCell ref="A10:H10"/>
    <mergeCell ref="A3:B3"/>
    <mergeCell ref="D4:E4"/>
    <mergeCell ref="D5:E5"/>
    <mergeCell ref="G8:H9"/>
    <mergeCell ref="A2:B2"/>
    <mergeCell ref="G4:H5"/>
    <mergeCell ref="B8:E8"/>
    <mergeCell ref="A11:B11"/>
    <mergeCell ref="C11:D11"/>
    <mergeCell ref="E11:F11"/>
    <mergeCell ref="A12:B12"/>
    <mergeCell ref="G42:H42"/>
    <mergeCell ref="G41:H41"/>
    <mergeCell ref="G33:H33"/>
    <mergeCell ref="G36:H36"/>
    <mergeCell ref="G40:H40"/>
    <mergeCell ref="G37:H37"/>
    <mergeCell ref="G38:H38"/>
    <mergeCell ref="G35:H35"/>
    <mergeCell ref="G34:H34"/>
    <mergeCell ref="G39:H39"/>
    <mergeCell ref="B38:F38"/>
    <mergeCell ref="A23:B23"/>
  </mergeCells>
  <phoneticPr fontId="0" type="noConversion"/>
  <hyperlinks>
    <hyperlink ref="D4" location="CoalCreek!A1" display="Coal Creek Trail" xr:uid="{00000000-0004-0000-1600-000000000000}"/>
    <hyperlink ref="D4:E4" location="CoaltonMarshall!A1" display="Coalton Marshall Mesa Trail" xr:uid="{00000000-0004-0000-1600-000001000000}"/>
    <hyperlink ref="A2:B2" location="Overview!A1" tooltip="Go to Trail Network Overview sheet" display="Trail Network Overview" xr:uid="{00000000-0004-0000-1600-000002000000}"/>
    <hyperlink ref="B44" location="RTD!A37" display="RTD-EDS" xr:uid="{00000000-0004-0000-1600-000003000000}"/>
    <hyperlink ref="D5:E5" location="ComDDoudyD!A1" display="ComDitch Doudy Draw Trail" xr:uid="{00000000-0004-0000-1600-000004000000}"/>
    <hyperlink ref="B8:E8" r:id="rId1" display="bouldercolorado.gov" xr:uid="{00000000-0004-0000-1600-000005000000}"/>
  </hyperlinks>
  <pageMargins left="1" right="0.75" top="0.75" bottom="0.75" header="0.5" footer="0.5"/>
  <pageSetup scale="78" orientation="portrait" r:id="rId2"/>
  <headerFooter alignWithMargins="0">
    <oddHeader>&amp;L&amp;"Arial,Bold"&amp;Uhttp://geobiking.org&amp;C&amp;F</oddHeader>
    <oddFooter>&amp;LAuthor: &amp;"Arial,Bold"Robert Prehn&amp;CData free for personal use and remains property of author.&amp;R&amp;D</oddFooter>
  </headerFooter>
  <webPublishItems count="1">
    <webPublishItem id="29355" divId="DR_North_29355" sourceType="sheet" destinationFile="C:\GPS\Bicycle\CO_DN\CO_DN_FIV.htm" title="GeoBiking CO_DN FIV Trail Description"/>
  </webPublishItem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6">
    <pageSetUpPr fitToPage="1"/>
  </sheetPr>
  <dimension ref="A1:H59"/>
  <sheetViews>
    <sheetView topLeftCell="A22" zoomScaleNormal="100" workbookViewId="0">
      <selection activeCell="B23" sqref="B23:H23"/>
    </sheetView>
  </sheetViews>
  <sheetFormatPr defaultRowHeight="12.75" x14ac:dyDescent="0.2"/>
  <cols>
    <col min="1" max="1" width="10.42578125" bestFit="1" customWidth="1"/>
    <col min="2" max="2" width="10.140625" bestFit="1" customWidth="1"/>
    <col min="3" max="3" width="12.140625" bestFit="1" customWidth="1"/>
    <col min="4" max="4" width="21.140625" customWidth="1"/>
    <col min="5" max="5" width="9" bestFit="1" customWidth="1"/>
    <col min="6" max="6" width="14.7109375" bestFit="1" customWidth="1"/>
    <col min="7" max="7" width="8.140625" bestFit="1" customWidth="1"/>
    <col min="8" max="8" width="26.7109375" customWidth="1"/>
  </cols>
  <sheetData>
    <row r="1" spans="1:8" ht="23.25" customHeight="1" x14ac:dyDescent="0.2">
      <c r="A1" s="942" t="s">
        <v>1346</v>
      </c>
      <c r="B1" s="943"/>
      <c r="C1" s="872" t="s">
        <v>1347</v>
      </c>
      <c r="D1" s="873"/>
      <c r="E1" s="873"/>
      <c r="F1" s="873"/>
      <c r="G1" s="873"/>
      <c r="H1" s="873"/>
    </row>
    <row r="2" spans="1:8" ht="18.75" customHeight="1" x14ac:dyDescent="0.2">
      <c r="A2" s="874" t="s">
        <v>2679</v>
      </c>
      <c r="B2" s="874"/>
      <c r="C2" s="875" t="s">
        <v>2681</v>
      </c>
      <c r="D2" s="875"/>
      <c r="E2" s="875"/>
      <c r="F2" s="875"/>
      <c r="G2" s="875"/>
      <c r="H2" s="875"/>
    </row>
    <row r="3" spans="1:8" x14ac:dyDescent="0.2">
      <c r="A3" s="874"/>
      <c r="B3" s="874"/>
      <c r="C3" s="18"/>
      <c r="E3" s="25"/>
      <c r="F3" s="25"/>
      <c r="G3" s="25"/>
      <c r="H3" s="25"/>
    </row>
    <row r="4" spans="1:8" ht="12.75" customHeight="1" x14ac:dyDescent="0.2">
      <c r="A4" s="186" t="s">
        <v>2545</v>
      </c>
      <c r="B4" s="56" t="s">
        <v>2530</v>
      </c>
      <c r="C4" s="27" t="s">
        <v>220</v>
      </c>
      <c r="D4" s="106" t="s">
        <v>3804</v>
      </c>
      <c r="E4" s="25"/>
      <c r="F4" s="27" t="s">
        <v>3975</v>
      </c>
      <c r="G4" s="876" t="s">
        <v>2014</v>
      </c>
      <c r="H4" s="876"/>
    </row>
    <row r="5" spans="1:8" x14ac:dyDescent="0.2">
      <c r="C5" s="27"/>
      <c r="D5" s="2" t="s">
        <v>5147</v>
      </c>
      <c r="E5" s="25" t="s">
        <v>3146</v>
      </c>
      <c r="F5" s="34"/>
      <c r="G5" s="876"/>
      <c r="H5" s="876"/>
    </row>
    <row r="6" spans="1:8" x14ac:dyDescent="0.2">
      <c r="A6" s="28" t="s">
        <v>5202</v>
      </c>
      <c r="B6" s="3">
        <f>COUNT(E28:E57)</f>
        <v>28</v>
      </c>
      <c r="C6" s="45"/>
      <c r="D6" s="106" t="s">
        <v>1348</v>
      </c>
      <c r="E6" s="25" t="s">
        <v>4816</v>
      </c>
      <c r="F6" s="25"/>
      <c r="G6" s="876"/>
      <c r="H6" s="876"/>
    </row>
    <row r="7" spans="1:8" x14ac:dyDescent="0.2">
      <c r="C7" s="45"/>
      <c r="D7" s="2" t="s">
        <v>403</v>
      </c>
      <c r="E7" s="25"/>
      <c r="F7" s="25"/>
      <c r="G7" s="25"/>
      <c r="H7" s="38"/>
    </row>
    <row r="8" spans="1:8" x14ac:dyDescent="0.2">
      <c r="C8" s="45"/>
      <c r="D8" s="106" t="s">
        <v>5835</v>
      </c>
      <c r="E8" s="25" t="s">
        <v>4816</v>
      </c>
      <c r="F8" s="201"/>
      <c r="G8" s="289"/>
      <c r="H8" s="289"/>
    </row>
    <row r="9" spans="1:8" x14ac:dyDescent="0.2">
      <c r="C9" s="45"/>
      <c r="D9" s="106" t="s">
        <v>3803</v>
      </c>
      <c r="E9" s="25" t="s">
        <v>4816</v>
      </c>
      <c r="F9" s="200" t="s">
        <v>4871</v>
      </c>
      <c r="G9" s="1174" t="s">
        <v>6809</v>
      </c>
      <c r="H9" s="1175"/>
    </row>
    <row r="10" spans="1:8" ht="26.25" customHeight="1" x14ac:dyDescent="0.2">
      <c r="A10" s="148" t="s">
        <v>5794</v>
      </c>
      <c r="B10" s="1172" t="s">
        <v>2875</v>
      </c>
      <c r="C10" s="1173"/>
      <c r="D10" s="1173"/>
      <c r="E10" s="1173"/>
      <c r="F10" s="591">
        <v>42258</v>
      </c>
      <c r="G10" s="1175"/>
      <c r="H10" s="1175"/>
    </row>
    <row r="11" spans="1:8" ht="13.5" thickBot="1" x14ac:dyDescent="0.25">
      <c r="C11" s="9"/>
      <c r="D11" s="2"/>
    </row>
    <row r="12" spans="1:8" x14ac:dyDescent="0.2">
      <c r="A12" s="877" t="s">
        <v>5619</v>
      </c>
      <c r="B12" s="878"/>
      <c r="C12" s="878"/>
      <c r="D12" s="878"/>
      <c r="E12" s="878"/>
      <c r="F12" s="878"/>
      <c r="G12" s="878"/>
      <c r="H12" s="879"/>
    </row>
    <row r="13" spans="1:8" s="24" customFormat="1" ht="13.5" thickBot="1" x14ac:dyDescent="0.25">
      <c r="A13" s="880" t="s">
        <v>3816</v>
      </c>
      <c r="B13" s="881"/>
      <c r="C13" s="882" t="s">
        <v>3817</v>
      </c>
      <c r="D13" s="882"/>
      <c r="E13" s="882" t="s">
        <v>3818</v>
      </c>
      <c r="F13" s="882"/>
      <c r="G13" s="191"/>
      <c r="H13" s="196" t="s">
        <v>530</v>
      </c>
    </row>
    <row r="14" spans="1:8" ht="13.5" thickBot="1" x14ac:dyDescent="0.25">
      <c r="A14" s="883"/>
      <c r="B14" s="883"/>
      <c r="C14" s="974">
        <v>17.8</v>
      </c>
      <c r="D14" s="941"/>
      <c r="E14" s="883">
        <v>14.4</v>
      </c>
      <c r="F14" s="883"/>
      <c r="G14" s="192"/>
    </row>
    <row r="15" spans="1:8" x14ac:dyDescent="0.2">
      <c r="A15" s="867" t="s">
        <v>3081</v>
      </c>
      <c r="B15" s="868"/>
      <c r="C15" s="868"/>
      <c r="D15" s="868"/>
      <c r="E15" s="868"/>
      <c r="F15" s="868"/>
      <c r="G15" s="868"/>
      <c r="H15" s="869"/>
    </row>
    <row r="16" spans="1:8" ht="13.5" thickBot="1" x14ac:dyDescent="0.25">
      <c r="A16" s="12" t="s">
        <v>3819</v>
      </c>
      <c r="B16" s="13" t="s">
        <v>3820</v>
      </c>
      <c r="C16" s="14" t="s">
        <v>3821</v>
      </c>
      <c r="D16" s="13" t="s">
        <v>3822</v>
      </c>
      <c r="E16" s="13" t="s">
        <v>3823</v>
      </c>
      <c r="F16" s="13" t="s">
        <v>3363</v>
      </c>
      <c r="G16" s="13" t="s">
        <v>1388</v>
      </c>
      <c r="H16" s="195" t="s">
        <v>3824</v>
      </c>
    </row>
    <row r="17" spans="1:8" s="8" customFormat="1" x14ac:dyDescent="0.2">
      <c r="A17" s="21">
        <f>E28</f>
        <v>6069</v>
      </c>
      <c r="B17" s="21">
        <f>E28</f>
        <v>6069</v>
      </c>
      <c r="C17" s="22">
        <v>5651</v>
      </c>
      <c r="D17" s="22">
        <v>6411</v>
      </c>
      <c r="E17" s="22">
        <f>B17 - A17</f>
        <v>0</v>
      </c>
      <c r="F17" s="22">
        <v>1764</v>
      </c>
      <c r="G17" s="22"/>
      <c r="H17" s="3">
        <v>3</v>
      </c>
    </row>
    <row r="18" spans="1:8" s="8" customFormat="1" x14ac:dyDescent="0.2">
      <c r="A18" s="19"/>
      <c r="B18" s="19"/>
      <c r="C18" s="16"/>
      <c r="D18" s="17"/>
      <c r="E18" s="17"/>
      <c r="F18" s="17"/>
      <c r="G18" s="17"/>
      <c r="H18" s="17"/>
    </row>
    <row r="19" spans="1:8" s="8" customFormat="1" ht="12.75" customHeight="1" x14ac:dyDescent="0.2">
      <c r="A19" s="148" t="s">
        <v>3079</v>
      </c>
      <c r="B19" s="931" t="s">
        <v>3368</v>
      </c>
      <c r="C19" s="931"/>
      <c r="D19" s="188" t="s">
        <v>3080</v>
      </c>
      <c r="E19" s="930" t="s">
        <v>5834</v>
      </c>
      <c r="F19" s="930"/>
      <c r="G19" s="930"/>
      <c r="H19" s="930"/>
    </row>
    <row r="20" spans="1:8" s="8" customFormat="1" x14ac:dyDescent="0.2">
      <c r="A20" s="19"/>
      <c r="B20" s="19"/>
      <c r="C20" s="16"/>
      <c r="D20" s="175" t="s">
        <v>1165</v>
      </c>
      <c r="E20" s="244" t="s">
        <v>1182</v>
      </c>
      <c r="F20" s="17"/>
      <c r="G20" s="17"/>
      <c r="H20" s="17"/>
    </row>
    <row r="21" spans="1:8" s="8" customFormat="1" ht="12.75" customHeight="1" x14ac:dyDescent="0.2">
      <c r="A21" s="148" t="s">
        <v>3083</v>
      </c>
      <c r="B21" s="931" t="s">
        <v>1350</v>
      </c>
      <c r="C21" s="931"/>
      <c r="D21" s="931"/>
      <c r="E21" s="931"/>
      <c r="F21" s="931"/>
      <c r="G21" s="931"/>
      <c r="H21" s="931"/>
    </row>
    <row r="22" spans="1:8" s="8" customFormat="1" x14ac:dyDescent="0.2">
      <c r="A22" s="19"/>
      <c r="B22" s="19"/>
      <c r="C22" s="16"/>
      <c r="D22" s="17"/>
      <c r="E22" s="17"/>
      <c r="F22" s="189"/>
      <c r="G22" s="189"/>
      <c r="H22" s="17"/>
    </row>
    <row r="23" spans="1:8" s="8" customFormat="1" ht="40.5" customHeight="1" x14ac:dyDescent="0.2">
      <c r="A23" s="148" t="s">
        <v>3085</v>
      </c>
      <c r="B23" s="1171" t="s">
        <v>188</v>
      </c>
      <c r="C23" s="1171"/>
      <c r="D23" s="1171"/>
      <c r="E23" s="1171"/>
      <c r="F23" s="1171"/>
      <c r="G23" s="1171"/>
      <c r="H23" s="1171"/>
    </row>
    <row r="24" spans="1:8" ht="13.5" thickBot="1" x14ac:dyDescent="0.25">
      <c r="C24" s="1"/>
    </row>
    <row r="25" spans="1:8" ht="13.5" thickBot="1" x14ac:dyDescent="0.25">
      <c r="A25" s="969" t="s">
        <v>2683</v>
      </c>
      <c r="B25" s="969"/>
      <c r="C25" s="168" t="s">
        <v>5913</v>
      </c>
      <c r="D25" s="969" t="s">
        <v>5907</v>
      </c>
      <c r="E25" s="969"/>
      <c r="F25" s="969"/>
      <c r="G25" s="895" t="s">
        <v>5906</v>
      </c>
      <c r="H25" s="896"/>
    </row>
    <row r="26" spans="1:8" ht="15" customHeight="1" thickBot="1" x14ac:dyDescent="0.25">
      <c r="A26" s="1108" t="s">
        <v>5334</v>
      </c>
      <c r="B26" s="1108"/>
      <c r="C26" s="172" t="s">
        <v>5335</v>
      </c>
      <c r="D26" s="932" t="s">
        <v>5914</v>
      </c>
      <c r="E26" s="933"/>
      <c r="F26" s="933"/>
      <c r="G26" s="932" t="s">
        <v>5914</v>
      </c>
      <c r="H26" s="932"/>
    </row>
    <row r="27" spans="1:8" s="3" customFormat="1" ht="13.5" thickBot="1" x14ac:dyDescent="0.25">
      <c r="A27" s="4" t="s">
        <v>3488</v>
      </c>
      <c r="B27" s="4" t="s">
        <v>3320</v>
      </c>
      <c r="C27" s="5" t="s">
        <v>3319</v>
      </c>
      <c r="D27" s="4" t="s">
        <v>3992</v>
      </c>
      <c r="E27" s="4" t="s">
        <v>3486</v>
      </c>
      <c r="F27" s="4" t="s">
        <v>3318</v>
      </c>
      <c r="G27" s="903" t="s">
        <v>3950</v>
      </c>
      <c r="H27" s="904"/>
    </row>
    <row r="28" spans="1:8" ht="26.25" customHeight="1" x14ac:dyDescent="0.2">
      <c r="A28" s="123" t="s">
        <v>1494</v>
      </c>
      <c r="B28" s="124" t="s">
        <v>4536</v>
      </c>
      <c r="C28" s="124" t="s">
        <v>4537</v>
      </c>
      <c r="D28" s="125" t="s">
        <v>4538</v>
      </c>
      <c r="E28" s="126">
        <v>6069</v>
      </c>
      <c r="F28" s="125" t="s">
        <v>3487</v>
      </c>
      <c r="G28" s="1082" t="s">
        <v>4540</v>
      </c>
      <c r="H28" s="906"/>
    </row>
    <row r="29" spans="1:8" x14ac:dyDescent="0.2">
      <c r="A29" s="127" t="s">
        <v>1495</v>
      </c>
      <c r="B29" s="50" t="s">
        <v>4541</v>
      </c>
      <c r="C29" s="50" t="s">
        <v>4542</v>
      </c>
      <c r="D29" s="49" t="s">
        <v>4543</v>
      </c>
      <c r="E29" s="128">
        <v>6098</v>
      </c>
      <c r="F29" s="49" t="s">
        <v>3744</v>
      </c>
      <c r="G29" s="929" t="s">
        <v>4539</v>
      </c>
      <c r="H29" s="910"/>
    </row>
    <row r="30" spans="1:8" ht="28.5" customHeight="1" x14ac:dyDescent="0.2">
      <c r="A30" s="127" t="s">
        <v>1496</v>
      </c>
      <c r="B30" s="50" t="s">
        <v>4713</v>
      </c>
      <c r="C30" s="50" t="s">
        <v>4714</v>
      </c>
      <c r="D30" s="49" t="s">
        <v>4712</v>
      </c>
      <c r="E30" s="128">
        <v>6184</v>
      </c>
      <c r="F30" s="49" t="s">
        <v>3744</v>
      </c>
      <c r="G30" s="929" t="s">
        <v>3412</v>
      </c>
      <c r="H30" s="910"/>
    </row>
    <row r="31" spans="1:8" x14ac:dyDescent="0.2">
      <c r="A31" s="127" t="s">
        <v>1497</v>
      </c>
      <c r="B31" s="50" t="s">
        <v>4715</v>
      </c>
      <c r="C31" s="50" t="s">
        <v>4716</v>
      </c>
      <c r="D31" s="49" t="s">
        <v>4717</v>
      </c>
      <c r="E31" s="128">
        <v>6011</v>
      </c>
      <c r="F31" s="49" t="s">
        <v>116</v>
      </c>
      <c r="G31" s="929" t="s">
        <v>2859</v>
      </c>
      <c r="H31" s="910"/>
    </row>
    <row r="32" spans="1:8" x14ac:dyDescent="0.2">
      <c r="A32" s="127" t="s">
        <v>1498</v>
      </c>
      <c r="B32" s="50" t="s">
        <v>6782</v>
      </c>
      <c r="C32" s="50" t="s">
        <v>6783</v>
      </c>
      <c r="D32" s="49" t="s">
        <v>1378</v>
      </c>
      <c r="E32" s="128">
        <v>6018</v>
      </c>
      <c r="F32" s="49" t="s">
        <v>3744</v>
      </c>
      <c r="G32" s="929" t="s">
        <v>1379</v>
      </c>
      <c r="H32" s="910"/>
    </row>
    <row r="33" spans="1:8" x14ac:dyDescent="0.2">
      <c r="A33" s="127" t="s">
        <v>6784</v>
      </c>
      <c r="B33" s="50" t="s">
        <v>6785</v>
      </c>
      <c r="C33" s="50" t="s">
        <v>6786</v>
      </c>
      <c r="D33" s="49" t="s">
        <v>6787</v>
      </c>
      <c r="E33" s="128">
        <v>5884</v>
      </c>
      <c r="F33" s="49" t="s">
        <v>116</v>
      </c>
      <c r="G33" s="929" t="s">
        <v>6788</v>
      </c>
      <c r="H33" s="910"/>
    </row>
    <row r="34" spans="1:8" x14ac:dyDescent="0.2">
      <c r="A34" s="127" t="s">
        <v>6789</v>
      </c>
      <c r="B34" s="50" t="s">
        <v>6790</v>
      </c>
      <c r="C34" s="50" t="s">
        <v>6791</v>
      </c>
      <c r="D34" s="49" t="s">
        <v>6792</v>
      </c>
      <c r="E34" s="128">
        <v>5854</v>
      </c>
      <c r="F34" s="49" t="s">
        <v>116</v>
      </c>
      <c r="G34" s="929" t="s">
        <v>6793</v>
      </c>
      <c r="H34" s="910"/>
    </row>
    <row r="35" spans="1:8" ht="26.25" customHeight="1" x14ac:dyDescent="0.2">
      <c r="A35" s="127" t="s">
        <v>1499</v>
      </c>
      <c r="B35" s="50" t="s">
        <v>2861</v>
      </c>
      <c r="C35" s="50" t="s">
        <v>2862</v>
      </c>
      <c r="D35" s="49" t="s">
        <v>4355</v>
      </c>
      <c r="E35" s="128">
        <v>5819</v>
      </c>
      <c r="F35" s="49" t="s">
        <v>3936</v>
      </c>
      <c r="G35" s="929" t="s">
        <v>2860</v>
      </c>
      <c r="H35" s="910"/>
    </row>
    <row r="36" spans="1:8" ht="26.25" customHeight="1" x14ac:dyDescent="0.2">
      <c r="A36" s="127" t="s">
        <v>2867</v>
      </c>
      <c r="B36" s="50" t="s">
        <v>2863</v>
      </c>
      <c r="C36" s="50" t="s">
        <v>2864</v>
      </c>
      <c r="D36" s="49" t="s">
        <v>2865</v>
      </c>
      <c r="E36" s="128">
        <v>5758</v>
      </c>
      <c r="F36" s="49" t="s">
        <v>3744</v>
      </c>
      <c r="G36" s="929" t="s">
        <v>2866</v>
      </c>
      <c r="H36" s="910"/>
    </row>
    <row r="37" spans="1:8" ht="26.25" customHeight="1" x14ac:dyDescent="0.2">
      <c r="A37" s="127" t="s">
        <v>2868</v>
      </c>
      <c r="B37" s="50" t="s">
        <v>2869</v>
      </c>
      <c r="C37" s="50" t="s">
        <v>2870</v>
      </c>
      <c r="D37" s="49" t="s">
        <v>2871</v>
      </c>
      <c r="E37" s="128">
        <v>5682</v>
      </c>
      <c r="F37" s="49" t="s">
        <v>3744</v>
      </c>
      <c r="G37" s="929" t="s">
        <v>2872</v>
      </c>
      <c r="H37" s="910"/>
    </row>
    <row r="38" spans="1:8" x14ac:dyDescent="0.2">
      <c r="A38" s="127" t="s">
        <v>861</v>
      </c>
      <c r="B38" s="50" t="s">
        <v>4356</v>
      </c>
      <c r="C38" s="50" t="s">
        <v>4357</v>
      </c>
      <c r="D38" s="49" t="s">
        <v>2282</v>
      </c>
      <c r="E38" s="128">
        <v>5665</v>
      </c>
      <c r="F38" s="49" t="s">
        <v>3744</v>
      </c>
      <c r="G38" s="929" t="s">
        <v>3665</v>
      </c>
      <c r="H38" s="910"/>
    </row>
    <row r="39" spans="1:8" x14ac:dyDescent="0.2">
      <c r="A39" s="127" t="s">
        <v>6797</v>
      </c>
      <c r="B39" s="50" t="s">
        <v>6798</v>
      </c>
      <c r="C39" s="50" t="s">
        <v>6799</v>
      </c>
      <c r="D39" s="49" t="s">
        <v>6800</v>
      </c>
      <c r="E39" s="128">
        <v>5675</v>
      </c>
      <c r="F39" s="49" t="s">
        <v>3744</v>
      </c>
      <c r="G39" s="1118" t="s">
        <v>6801</v>
      </c>
      <c r="H39" s="1119"/>
    </row>
    <row r="40" spans="1:8" x14ac:dyDescent="0.2">
      <c r="A40" s="127" t="s">
        <v>6807</v>
      </c>
      <c r="B40" s="50" t="s">
        <v>6803</v>
      </c>
      <c r="C40" s="50" t="s">
        <v>6804</v>
      </c>
      <c r="D40" s="49" t="s">
        <v>6805</v>
      </c>
      <c r="E40" s="128">
        <v>5707</v>
      </c>
      <c r="F40" s="49" t="s">
        <v>116</v>
      </c>
      <c r="G40" s="1118" t="s">
        <v>6806</v>
      </c>
      <c r="H40" s="1119"/>
    </row>
    <row r="41" spans="1:8" x14ac:dyDescent="0.2">
      <c r="A41" s="127" t="s">
        <v>862</v>
      </c>
      <c r="B41" s="50" t="s">
        <v>6794</v>
      </c>
      <c r="C41" s="50" t="s">
        <v>6795</v>
      </c>
      <c r="D41" s="49" t="s">
        <v>2873</v>
      </c>
      <c r="E41" s="128">
        <v>5725</v>
      </c>
      <c r="F41" s="49" t="s">
        <v>3744</v>
      </c>
      <c r="G41" s="929" t="s">
        <v>6796</v>
      </c>
      <c r="H41" s="910"/>
    </row>
    <row r="42" spans="1:8" x14ac:dyDescent="0.2">
      <c r="A42" s="127" t="s">
        <v>6807</v>
      </c>
      <c r="B42" s="1176" t="s">
        <v>5299</v>
      </c>
      <c r="C42" s="1177"/>
      <c r="D42" s="1177"/>
      <c r="E42" s="1177"/>
      <c r="F42" s="1178"/>
      <c r="G42" s="1118" t="s">
        <v>6808</v>
      </c>
      <c r="H42" s="1119"/>
    </row>
    <row r="43" spans="1:8" x14ac:dyDescent="0.2">
      <c r="A43" s="127" t="s">
        <v>863</v>
      </c>
      <c r="B43" s="50" t="s">
        <v>4358</v>
      </c>
      <c r="C43" s="50" t="s">
        <v>4359</v>
      </c>
      <c r="D43" s="49" t="s">
        <v>4360</v>
      </c>
      <c r="E43" s="128">
        <v>5885</v>
      </c>
      <c r="F43" s="441" t="s">
        <v>116</v>
      </c>
      <c r="G43" s="929" t="s">
        <v>385</v>
      </c>
      <c r="H43" s="910"/>
    </row>
    <row r="44" spans="1:8" x14ac:dyDescent="0.2">
      <c r="A44" s="127" t="s">
        <v>3428</v>
      </c>
      <c r="B44" s="50" t="s">
        <v>3301</v>
      </c>
      <c r="C44" s="50" t="s">
        <v>3302</v>
      </c>
      <c r="D44" s="49" t="s">
        <v>3303</v>
      </c>
      <c r="E44" s="128">
        <v>5880</v>
      </c>
      <c r="F44" s="49" t="s">
        <v>3936</v>
      </c>
      <c r="G44" s="929" t="s">
        <v>3004</v>
      </c>
      <c r="H44" s="910"/>
    </row>
    <row r="45" spans="1:8" ht="41.25" customHeight="1" x14ac:dyDescent="0.2">
      <c r="A45" s="127" t="s">
        <v>3430</v>
      </c>
      <c r="B45" s="50" t="s">
        <v>5072</v>
      </c>
      <c r="C45" s="50" t="s">
        <v>5073</v>
      </c>
      <c r="D45" s="49" t="s">
        <v>2685</v>
      </c>
      <c r="E45" s="128">
        <v>5865</v>
      </c>
      <c r="F45" s="49" t="s">
        <v>3744</v>
      </c>
      <c r="G45" s="929" t="s">
        <v>6802</v>
      </c>
      <c r="H45" s="910"/>
    </row>
    <row r="46" spans="1:8" ht="26.25" customHeight="1" x14ac:dyDescent="0.2">
      <c r="A46" s="268" t="s">
        <v>3429</v>
      </c>
      <c r="B46" s="265" t="s">
        <v>1380</v>
      </c>
      <c r="C46" s="265" t="s">
        <v>1381</v>
      </c>
      <c r="D46" s="267" t="s">
        <v>74</v>
      </c>
      <c r="E46" s="266">
        <v>6033</v>
      </c>
      <c r="F46" s="267" t="s">
        <v>3744</v>
      </c>
      <c r="G46" s="917" t="s">
        <v>2874</v>
      </c>
      <c r="H46" s="918"/>
    </row>
    <row r="47" spans="1:8" ht="25.5" customHeight="1" x14ac:dyDescent="0.2">
      <c r="A47" s="127" t="s">
        <v>3431</v>
      </c>
      <c r="B47" s="50" t="s">
        <v>2686</v>
      </c>
      <c r="C47" s="50" t="s">
        <v>2687</v>
      </c>
      <c r="D47" s="49" t="s">
        <v>2688</v>
      </c>
      <c r="E47" s="128">
        <v>6054</v>
      </c>
      <c r="F47" s="49" t="s">
        <v>3744</v>
      </c>
      <c r="G47" s="929" t="s">
        <v>2689</v>
      </c>
      <c r="H47" s="910"/>
    </row>
    <row r="48" spans="1:8" x14ac:dyDescent="0.2">
      <c r="A48" s="127" t="s">
        <v>3432</v>
      </c>
      <c r="B48" s="50" t="s">
        <v>2690</v>
      </c>
      <c r="C48" s="50" t="s">
        <v>2691</v>
      </c>
      <c r="D48" s="49" t="s">
        <v>2692</v>
      </c>
      <c r="E48" s="128">
        <v>6070</v>
      </c>
      <c r="F48" s="49" t="s">
        <v>3744</v>
      </c>
      <c r="G48" s="929" t="s">
        <v>2101</v>
      </c>
      <c r="H48" s="910"/>
    </row>
    <row r="49" spans="1:8" ht="37.5" customHeight="1" x14ac:dyDescent="0.2">
      <c r="A49" s="127" t="s">
        <v>3433</v>
      </c>
      <c r="B49" s="50" t="s">
        <v>2102</v>
      </c>
      <c r="C49" s="50" t="s">
        <v>2103</v>
      </c>
      <c r="D49" s="49" t="s">
        <v>2104</v>
      </c>
      <c r="E49" s="128">
        <v>6213</v>
      </c>
      <c r="F49" s="49" t="s">
        <v>3487</v>
      </c>
      <c r="G49" s="929" t="s">
        <v>5014</v>
      </c>
      <c r="H49" s="910"/>
    </row>
    <row r="50" spans="1:8" x14ac:dyDescent="0.2">
      <c r="A50" s="127" t="s">
        <v>3434</v>
      </c>
      <c r="B50" s="50" t="s">
        <v>2105</v>
      </c>
      <c r="C50" s="50" t="s">
        <v>2106</v>
      </c>
      <c r="D50" s="49" t="s">
        <v>2107</v>
      </c>
      <c r="E50" s="128">
        <v>6182</v>
      </c>
      <c r="F50" s="49" t="s">
        <v>2108</v>
      </c>
      <c r="G50" s="929" t="s">
        <v>2109</v>
      </c>
      <c r="H50" s="910"/>
    </row>
    <row r="51" spans="1:8" x14ac:dyDescent="0.2">
      <c r="A51" s="127" t="s">
        <v>4533</v>
      </c>
      <c r="B51" s="50" t="s">
        <v>2110</v>
      </c>
      <c r="C51" s="50" t="s">
        <v>3796</v>
      </c>
      <c r="D51" s="49" t="s">
        <v>3797</v>
      </c>
      <c r="E51" s="128">
        <v>6137</v>
      </c>
      <c r="F51" s="441" t="s">
        <v>116</v>
      </c>
      <c r="G51" s="929" t="s">
        <v>3798</v>
      </c>
      <c r="H51" s="910"/>
    </row>
    <row r="52" spans="1:8" x14ac:dyDescent="0.2">
      <c r="A52" s="127" t="s">
        <v>4534</v>
      </c>
      <c r="B52" s="50" t="s">
        <v>3799</v>
      </c>
      <c r="C52" s="50" t="s">
        <v>3800</v>
      </c>
      <c r="D52" s="49" t="s">
        <v>3801</v>
      </c>
      <c r="E52" s="128">
        <v>6411</v>
      </c>
      <c r="F52" s="49" t="s">
        <v>2283</v>
      </c>
      <c r="G52" s="929" t="s">
        <v>3802</v>
      </c>
      <c r="H52" s="910"/>
    </row>
    <row r="53" spans="1:8" x14ac:dyDescent="0.2">
      <c r="A53" s="127" t="s">
        <v>4535</v>
      </c>
      <c r="B53" s="50" t="s">
        <v>4482</v>
      </c>
      <c r="C53" s="50" t="s">
        <v>4483</v>
      </c>
      <c r="D53" s="49" t="s">
        <v>5656</v>
      </c>
      <c r="E53" s="128">
        <v>6367</v>
      </c>
      <c r="F53" s="49" t="s">
        <v>3744</v>
      </c>
      <c r="G53" s="929" t="s">
        <v>4484</v>
      </c>
      <c r="H53" s="910"/>
    </row>
    <row r="54" spans="1:8" x14ac:dyDescent="0.2">
      <c r="A54" s="127" t="s">
        <v>5655</v>
      </c>
      <c r="B54" s="50" t="s">
        <v>5015</v>
      </c>
      <c r="C54" s="50" t="s">
        <v>4485</v>
      </c>
      <c r="D54" s="49" t="s">
        <v>5654</v>
      </c>
      <c r="E54" s="128">
        <v>6177</v>
      </c>
      <c r="F54" s="49" t="s">
        <v>3744</v>
      </c>
      <c r="G54" s="929" t="s">
        <v>2379</v>
      </c>
      <c r="H54" s="910"/>
    </row>
    <row r="55" spans="1:8" x14ac:dyDescent="0.2">
      <c r="A55" s="127" t="s">
        <v>4721</v>
      </c>
      <c r="B55" s="49" t="s">
        <v>4728</v>
      </c>
      <c r="C55" s="340" t="s">
        <v>4729</v>
      </c>
      <c r="D55" s="49" t="s">
        <v>2380</v>
      </c>
      <c r="E55" s="128">
        <v>6162</v>
      </c>
      <c r="F55" s="49" t="s">
        <v>3744</v>
      </c>
      <c r="G55" s="929" t="s">
        <v>4727</v>
      </c>
      <c r="H55" s="910"/>
    </row>
    <row r="56" spans="1:8" x14ac:dyDescent="0.2">
      <c r="A56" s="127" t="s">
        <v>4722</v>
      </c>
      <c r="B56" s="50" t="s">
        <v>4723</v>
      </c>
      <c r="C56" s="50" t="s">
        <v>4724</v>
      </c>
      <c r="D56" s="49" t="s">
        <v>4725</v>
      </c>
      <c r="E56" s="128">
        <v>5978</v>
      </c>
      <c r="F56" s="49" t="s">
        <v>3744</v>
      </c>
      <c r="G56" s="929" t="s">
        <v>4726</v>
      </c>
      <c r="H56" s="910"/>
    </row>
    <row r="57" spans="1:8" ht="13.5" thickBot="1" x14ac:dyDescent="0.25">
      <c r="A57" s="129" t="s">
        <v>1494</v>
      </c>
      <c r="B57" s="977" t="s">
        <v>5299</v>
      </c>
      <c r="C57" s="977"/>
      <c r="D57" s="977"/>
      <c r="E57" s="977"/>
      <c r="F57" s="977"/>
      <c r="G57" s="977" t="s">
        <v>3990</v>
      </c>
      <c r="H57" s="978"/>
    </row>
    <row r="59" spans="1:8" s="8" customFormat="1" x14ac:dyDescent="0.2">
      <c r="A59" s="28" t="s">
        <v>295</v>
      </c>
      <c r="B59" s="226" t="s">
        <v>1635</v>
      </c>
    </row>
  </sheetData>
  <mergeCells count="59">
    <mergeCell ref="B42:F42"/>
    <mergeCell ref="B57:F57"/>
    <mergeCell ref="G53:H53"/>
    <mergeCell ref="G54:H54"/>
    <mergeCell ref="G57:H57"/>
    <mergeCell ref="G52:H52"/>
    <mergeCell ref="G46:H46"/>
    <mergeCell ref="G49:H49"/>
    <mergeCell ref="G56:H56"/>
    <mergeCell ref="G55:H55"/>
    <mergeCell ref="G50:H50"/>
    <mergeCell ref="G51:H51"/>
    <mergeCell ref="G48:H48"/>
    <mergeCell ref="G47:H47"/>
    <mergeCell ref="G45:H45"/>
    <mergeCell ref="G43:H43"/>
    <mergeCell ref="G30:H30"/>
    <mergeCell ref="G31:H31"/>
    <mergeCell ref="G32:H32"/>
    <mergeCell ref="G36:H36"/>
    <mergeCell ref="G37:H37"/>
    <mergeCell ref="G27:H27"/>
    <mergeCell ref="G26:H26"/>
    <mergeCell ref="G28:H28"/>
    <mergeCell ref="G29:H29"/>
    <mergeCell ref="A1:B1"/>
    <mergeCell ref="C1:H1"/>
    <mergeCell ref="C2:H2"/>
    <mergeCell ref="A12:H12"/>
    <mergeCell ref="A3:B3"/>
    <mergeCell ref="A2:B2"/>
    <mergeCell ref="G4:H6"/>
    <mergeCell ref="B10:E10"/>
    <mergeCell ref="G9:H10"/>
    <mergeCell ref="A15:H15"/>
    <mergeCell ref="A13:B13"/>
    <mergeCell ref="C13:D13"/>
    <mergeCell ref="E13:F13"/>
    <mergeCell ref="A14:B14"/>
    <mergeCell ref="C14:D14"/>
    <mergeCell ref="E14:F14"/>
    <mergeCell ref="A26:B26"/>
    <mergeCell ref="D26:F26"/>
    <mergeCell ref="D25:F25"/>
    <mergeCell ref="B23:H23"/>
    <mergeCell ref="E19:H19"/>
    <mergeCell ref="B19:C19"/>
    <mergeCell ref="B21:H21"/>
    <mergeCell ref="G25:H25"/>
    <mergeCell ref="A25:B25"/>
    <mergeCell ref="G44:H44"/>
    <mergeCell ref="G33:H33"/>
    <mergeCell ref="G34:H34"/>
    <mergeCell ref="G35:H35"/>
    <mergeCell ref="G38:H38"/>
    <mergeCell ref="G41:H41"/>
    <mergeCell ref="G39:H39"/>
    <mergeCell ref="G40:H40"/>
    <mergeCell ref="G42:H42"/>
  </mergeCells>
  <phoneticPr fontId="0" type="noConversion"/>
  <hyperlinks>
    <hyperlink ref="D5" location="ClearCreek!A1" display="Clear Creek Trail" xr:uid="{00000000-0004-0000-1700-000000000000}"/>
    <hyperlink ref="D7" location="GoldenLeyden!A1" display="Golden Leyden Trail" xr:uid="{00000000-0004-0000-1700-000001000000}"/>
    <hyperlink ref="A2:B2" location="Overview!A1" tooltip="Go to Trail Network Overview sheet" display="Trail Network Overview" xr:uid="{00000000-0004-0000-1700-000002000000}"/>
    <hyperlink ref="B59" location="RTD!A57" display="RTD-MJP" xr:uid="{00000000-0004-0000-1700-000003000000}"/>
  </hyperlinks>
  <pageMargins left="1" right="0.75" top="0.75" bottom="0.75" header="0.5" footer="0.5"/>
  <pageSetup scale="73" orientation="portrait" r:id="rId1"/>
  <headerFooter alignWithMargins="0">
    <oddHeader>&amp;L&amp;"Arial,Bold"&amp;Uhttp://geobiking.org&amp;C&amp;F</oddHeader>
    <oddFooter>&amp;LAuthor: &amp;"Arial,Bold"Robert Prehn&amp;CData free for personal use and remains property of author.&amp;R&amp;D</oddFooter>
  </headerFooter>
  <webPublishItems count="1">
    <webPublishItem id="17750" divId="DR_North_17750" sourceType="sheet" destinationFile="C:\GPS\Bicycle\CO_DN\CO_DN_G47.htm" title="GeoBiking CO_DN G47"/>
  </webPublishItem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0">
    <pageSetUpPr fitToPage="1"/>
  </sheetPr>
  <dimension ref="A1:H66"/>
  <sheetViews>
    <sheetView zoomScaleNormal="100" workbookViewId="0">
      <selection sqref="A1:B1"/>
    </sheetView>
  </sheetViews>
  <sheetFormatPr defaultRowHeight="12.75" x14ac:dyDescent="0.2"/>
  <cols>
    <col min="1" max="1" width="10.42578125" bestFit="1" customWidth="1"/>
    <col min="2" max="2" width="11.42578125" bestFit="1" customWidth="1"/>
    <col min="3" max="3" width="13.140625" bestFit="1" customWidth="1"/>
    <col min="4" max="4" width="16.7109375" bestFit="1" customWidth="1"/>
    <col min="5" max="5" width="8" bestFit="1" customWidth="1"/>
    <col min="6" max="6" width="14.7109375" bestFit="1" customWidth="1"/>
    <col min="7" max="7" width="8.140625" bestFit="1" customWidth="1"/>
    <col min="8" max="8" width="22.28515625" customWidth="1"/>
  </cols>
  <sheetData>
    <row r="1" spans="1:8" ht="24" customHeight="1" x14ac:dyDescent="0.2">
      <c r="A1" s="942" t="s">
        <v>5916</v>
      </c>
      <c r="B1" s="943"/>
      <c r="C1" s="872" t="s">
        <v>3144</v>
      </c>
      <c r="D1" s="873"/>
      <c r="E1" s="873"/>
      <c r="F1" s="873"/>
      <c r="G1" s="873"/>
      <c r="H1" s="873"/>
    </row>
    <row r="2" spans="1:8" ht="19.5" customHeight="1" x14ac:dyDescent="0.2">
      <c r="A2" s="874" t="s">
        <v>2679</v>
      </c>
      <c r="B2" s="874"/>
      <c r="C2" s="872" t="s">
        <v>3143</v>
      </c>
      <c r="D2" s="873"/>
      <c r="E2" s="873"/>
      <c r="F2" s="873"/>
      <c r="G2" s="873"/>
      <c r="H2" s="873"/>
    </row>
    <row r="3" spans="1:8" x14ac:dyDescent="0.2">
      <c r="A3" s="874"/>
      <c r="B3" s="874"/>
      <c r="C3" s="18"/>
      <c r="E3" s="25"/>
      <c r="F3" s="25"/>
      <c r="G3" s="25"/>
      <c r="H3" s="25"/>
    </row>
    <row r="4" spans="1:8" ht="12.75" customHeight="1" x14ac:dyDescent="0.2">
      <c r="A4" s="186" t="s">
        <v>2545</v>
      </c>
      <c r="B4" s="55" t="s">
        <v>2531</v>
      </c>
      <c r="C4" s="27" t="s">
        <v>220</v>
      </c>
      <c r="D4" s="2" t="s">
        <v>5147</v>
      </c>
      <c r="E4" s="25" t="s">
        <v>3146</v>
      </c>
      <c r="F4" s="27" t="s">
        <v>3975</v>
      </c>
      <c r="G4" s="876" t="s">
        <v>4684</v>
      </c>
      <c r="H4" s="876"/>
    </row>
    <row r="5" spans="1:8" x14ac:dyDescent="0.2">
      <c r="C5" s="27"/>
      <c r="D5" s="2" t="s">
        <v>5186</v>
      </c>
      <c r="E5" s="25"/>
      <c r="F5" s="34"/>
      <c r="G5" s="876"/>
      <c r="H5" s="876"/>
    </row>
    <row r="6" spans="1:8" x14ac:dyDescent="0.2">
      <c r="A6" s="28" t="s">
        <v>5202</v>
      </c>
      <c r="B6" s="3">
        <f>COUNT(E28:E65)</f>
        <v>37</v>
      </c>
      <c r="C6" s="27"/>
      <c r="D6" s="2" t="s">
        <v>5523</v>
      </c>
      <c r="E6" s="25"/>
      <c r="F6" s="34"/>
      <c r="G6" s="876"/>
      <c r="H6" s="876"/>
    </row>
    <row r="7" spans="1:8" x14ac:dyDescent="0.2">
      <c r="A7" s="28"/>
      <c r="B7" s="3"/>
      <c r="C7" s="27"/>
      <c r="D7" s="2" t="s">
        <v>3298</v>
      </c>
      <c r="E7" s="25"/>
      <c r="F7" s="34"/>
      <c r="G7" s="38"/>
      <c r="H7" s="38"/>
    </row>
    <row r="8" spans="1:8" x14ac:dyDescent="0.2">
      <c r="C8" s="45"/>
      <c r="D8" s="2" t="s">
        <v>6562</v>
      </c>
      <c r="E8" s="25"/>
      <c r="F8" s="200" t="s">
        <v>4871</v>
      </c>
      <c r="G8" s="1179" t="s">
        <v>6819</v>
      </c>
      <c r="H8" s="1179"/>
    </row>
    <row r="9" spans="1:8" x14ac:dyDescent="0.2">
      <c r="C9" s="45"/>
      <c r="D9" s="2" t="s">
        <v>3168</v>
      </c>
      <c r="F9" s="205">
        <v>42258</v>
      </c>
      <c r="G9" s="1179"/>
      <c r="H9" s="1179"/>
    </row>
    <row r="10" spans="1:8" ht="40.5" customHeight="1" x14ac:dyDescent="0.2">
      <c r="A10" s="148" t="s">
        <v>5794</v>
      </c>
      <c r="B10" s="1104" t="s">
        <v>5824</v>
      </c>
      <c r="C10" s="1104"/>
      <c r="D10" s="1104"/>
      <c r="E10" s="1104"/>
      <c r="F10" s="1104"/>
      <c r="G10" s="1179"/>
      <c r="H10" s="1179"/>
    </row>
    <row r="11" spans="1:8" ht="13.5" thickBot="1" x14ac:dyDescent="0.25">
      <c r="C11" s="9"/>
      <c r="F11" s="205"/>
      <c r="G11" s="291"/>
      <c r="H11" s="291"/>
    </row>
    <row r="12" spans="1:8" x14ac:dyDescent="0.2">
      <c r="A12" s="877" t="s">
        <v>5619</v>
      </c>
      <c r="B12" s="878"/>
      <c r="C12" s="878"/>
      <c r="D12" s="878"/>
      <c r="E12" s="878"/>
      <c r="F12" s="878"/>
      <c r="G12" s="878"/>
      <c r="H12" s="879"/>
    </row>
    <row r="13" spans="1:8" s="24" customFormat="1" ht="13.5" thickBot="1" x14ac:dyDescent="0.25">
      <c r="A13" s="880" t="s">
        <v>3816</v>
      </c>
      <c r="B13" s="881"/>
      <c r="C13" s="882" t="s">
        <v>3817</v>
      </c>
      <c r="D13" s="882"/>
      <c r="E13" s="882" t="s">
        <v>3818</v>
      </c>
      <c r="F13" s="882"/>
      <c r="G13" s="191"/>
      <c r="H13" s="196" t="s">
        <v>4870</v>
      </c>
    </row>
    <row r="14" spans="1:8" ht="13.5" thickBot="1" x14ac:dyDescent="0.25">
      <c r="A14" s="940"/>
      <c r="B14" s="940"/>
      <c r="C14" s="974">
        <v>18.100000000000001</v>
      </c>
      <c r="D14" s="941"/>
      <c r="E14" s="883">
        <v>15</v>
      </c>
      <c r="F14" s="883"/>
      <c r="G14" s="192"/>
    </row>
    <row r="15" spans="1:8" x14ac:dyDescent="0.2">
      <c r="A15" s="867" t="s">
        <v>3081</v>
      </c>
      <c r="B15" s="868"/>
      <c r="C15" s="868"/>
      <c r="D15" s="868"/>
      <c r="E15" s="868"/>
      <c r="F15" s="868"/>
      <c r="G15" s="868"/>
      <c r="H15" s="869"/>
    </row>
    <row r="16" spans="1:8" ht="13.5" thickBot="1" x14ac:dyDescent="0.25">
      <c r="A16" s="12" t="s">
        <v>3819</v>
      </c>
      <c r="B16" s="13" t="s">
        <v>3820</v>
      </c>
      <c r="C16" s="14" t="s">
        <v>3821</v>
      </c>
      <c r="D16" s="13" t="s">
        <v>3822</v>
      </c>
      <c r="E16" s="13" t="s">
        <v>3823</v>
      </c>
      <c r="F16" s="13" t="s">
        <v>3363</v>
      </c>
      <c r="G16" s="13" t="s">
        <v>1388</v>
      </c>
      <c r="H16" s="195" t="s">
        <v>3824</v>
      </c>
    </row>
    <row r="17" spans="1:8" s="8" customFormat="1" x14ac:dyDescent="0.2">
      <c r="A17" s="21">
        <v>5982</v>
      </c>
      <c r="B17" s="21">
        <v>5456</v>
      </c>
      <c r="C17" s="22">
        <v>5423</v>
      </c>
      <c r="D17" s="22">
        <v>6000</v>
      </c>
      <c r="E17" s="22">
        <f>B17 - A17</f>
        <v>-526</v>
      </c>
      <c r="F17" s="22">
        <v>872</v>
      </c>
      <c r="G17" s="22"/>
      <c r="H17" s="3">
        <v>2</v>
      </c>
    </row>
    <row r="18" spans="1:8" s="8" customFormat="1" x14ac:dyDescent="0.2">
      <c r="A18" s="3"/>
      <c r="B18" s="3"/>
      <c r="C18" s="10"/>
      <c r="D18" s="11"/>
      <c r="E18" s="11"/>
      <c r="F18" s="11"/>
      <c r="G18" s="11"/>
      <c r="H18" s="15"/>
    </row>
    <row r="19" spans="1:8" s="8" customFormat="1" x14ac:dyDescent="0.2">
      <c r="A19" s="148" t="s">
        <v>3079</v>
      </c>
      <c r="B19" s="931" t="s">
        <v>3368</v>
      </c>
      <c r="C19" s="1173"/>
      <c r="D19" s="175" t="s">
        <v>3080</v>
      </c>
      <c r="E19" s="930" t="s">
        <v>3145</v>
      </c>
      <c r="F19" s="930"/>
      <c r="G19" s="930"/>
      <c r="H19" s="930"/>
    </row>
    <row r="20" spans="1:8" s="8" customFormat="1" x14ac:dyDescent="0.2">
      <c r="A20" s="19"/>
      <c r="B20" s="19"/>
      <c r="C20" s="16"/>
      <c r="D20" s="175" t="s">
        <v>1165</v>
      </c>
      <c r="E20" s="245" t="s">
        <v>190</v>
      </c>
      <c r="F20" s="930" t="s">
        <v>189</v>
      </c>
      <c r="G20" s="930"/>
      <c r="H20" s="930"/>
    </row>
    <row r="21" spans="1:8" s="8" customFormat="1" ht="12.75" customHeight="1" x14ac:dyDescent="0.2">
      <c r="A21" s="148" t="s">
        <v>3083</v>
      </c>
      <c r="B21" s="931" t="s">
        <v>2375</v>
      </c>
      <c r="C21" s="1173"/>
      <c r="D21" s="1173"/>
      <c r="E21" s="1173"/>
      <c r="F21" s="1173"/>
      <c r="G21" s="1173"/>
      <c r="H21" s="1173"/>
    </row>
    <row r="22" spans="1:8" s="8" customFormat="1" x14ac:dyDescent="0.2">
      <c r="A22" s="19"/>
      <c r="B22" s="19"/>
      <c r="C22" s="16"/>
      <c r="D22" s="17"/>
      <c r="E22" s="17"/>
      <c r="F22" s="17"/>
      <c r="G22" s="17"/>
      <c r="H22" s="17"/>
    </row>
    <row r="23" spans="1:8" s="8" customFormat="1" ht="26.25" customHeight="1" x14ac:dyDescent="0.2">
      <c r="A23" s="148" t="s">
        <v>3085</v>
      </c>
      <c r="B23" s="1168" t="s">
        <v>3369</v>
      </c>
      <c r="C23" s="944"/>
      <c r="D23" s="944"/>
      <c r="E23" s="944"/>
      <c r="F23" s="944"/>
      <c r="G23" s="944"/>
      <c r="H23" s="944"/>
    </row>
    <row r="24" spans="1:8" ht="13.5" thickBot="1" x14ac:dyDescent="0.25">
      <c r="C24" s="1"/>
    </row>
    <row r="25" spans="1:8" ht="13.5" thickBot="1" x14ac:dyDescent="0.25">
      <c r="A25" s="1180" t="s">
        <v>2683</v>
      </c>
      <c r="B25" s="1180"/>
      <c r="C25" s="164" t="s">
        <v>5913</v>
      </c>
      <c r="D25" s="1180" t="s">
        <v>5907</v>
      </c>
      <c r="E25" s="1180"/>
      <c r="F25" s="1180"/>
      <c r="G25" s="1130" t="s">
        <v>5906</v>
      </c>
      <c r="H25" s="1131"/>
    </row>
    <row r="26" spans="1:8" ht="13.5" thickBot="1" x14ac:dyDescent="0.25">
      <c r="A26" s="1117" t="s">
        <v>5333</v>
      </c>
      <c r="B26" s="1117"/>
      <c r="C26" s="166" t="s">
        <v>5332</v>
      </c>
      <c r="D26" s="932" t="s">
        <v>2877</v>
      </c>
      <c r="E26" s="933"/>
      <c r="F26" s="933"/>
      <c r="G26" s="902" t="s">
        <v>5915</v>
      </c>
      <c r="H26" s="902"/>
    </row>
    <row r="27" spans="1:8" s="3" customFormat="1" ht="13.5" thickBot="1" x14ac:dyDescent="0.25">
      <c r="A27" s="4" t="s">
        <v>3488</v>
      </c>
      <c r="B27" s="4" t="s">
        <v>3320</v>
      </c>
      <c r="C27" s="5" t="s">
        <v>3319</v>
      </c>
      <c r="D27" s="4" t="s">
        <v>3992</v>
      </c>
      <c r="E27" s="4" t="s">
        <v>3486</v>
      </c>
      <c r="F27" s="4" t="s">
        <v>3318</v>
      </c>
      <c r="G27" s="903" t="s">
        <v>3950</v>
      </c>
      <c r="H27" s="904"/>
    </row>
    <row r="28" spans="1:8" x14ac:dyDescent="0.2">
      <c r="A28" s="123" t="s">
        <v>2876</v>
      </c>
      <c r="B28" s="124" t="s">
        <v>4264</v>
      </c>
      <c r="C28" s="124" t="s">
        <v>4263</v>
      </c>
      <c r="D28" s="125" t="s">
        <v>2888</v>
      </c>
      <c r="E28" s="126">
        <v>6008</v>
      </c>
      <c r="F28" s="125" t="s">
        <v>3744</v>
      </c>
      <c r="G28" s="1082" t="s">
        <v>3147</v>
      </c>
      <c r="H28" s="906"/>
    </row>
    <row r="29" spans="1:8" x14ac:dyDescent="0.2">
      <c r="A29" s="127" t="s">
        <v>2889</v>
      </c>
      <c r="B29" s="50" t="s">
        <v>4265</v>
      </c>
      <c r="C29" s="50" t="s">
        <v>4262</v>
      </c>
      <c r="D29" s="49" t="s">
        <v>674</v>
      </c>
      <c r="E29" s="128">
        <v>5976</v>
      </c>
      <c r="F29" s="49" t="s">
        <v>1099</v>
      </c>
      <c r="G29" s="929" t="s">
        <v>2890</v>
      </c>
      <c r="H29" s="910"/>
    </row>
    <row r="30" spans="1:8" ht="25.5" customHeight="1" x14ac:dyDescent="0.2">
      <c r="A30" s="127" t="s">
        <v>350</v>
      </c>
      <c r="B30" s="50" t="s">
        <v>4266</v>
      </c>
      <c r="C30" s="50" t="s">
        <v>4261</v>
      </c>
      <c r="D30" s="49" t="s">
        <v>2892</v>
      </c>
      <c r="E30" s="128">
        <v>5865</v>
      </c>
      <c r="F30" s="49" t="s">
        <v>1099</v>
      </c>
      <c r="G30" s="929" t="s">
        <v>3148</v>
      </c>
      <c r="H30" s="910"/>
    </row>
    <row r="31" spans="1:8" x14ac:dyDescent="0.2">
      <c r="A31" s="268" t="s">
        <v>2883</v>
      </c>
      <c r="B31" s="265" t="s">
        <v>2884</v>
      </c>
      <c r="C31" s="265" t="s">
        <v>4263</v>
      </c>
      <c r="D31" s="267" t="s">
        <v>2885</v>
      </c>
      <c r="E31" s="266">
        <v>5874</v>
      </c>
      <c r="F31" s="267" t="s">
        <v>2886</v>
      </c>
      <c r="G31" s="917" t="s">
        <v>2887</v>
      </c>
      <c r="H31" s="918"/>
    </row>
    <row r="32" spans="1:8" x14ac:dyDescent="0.2">
      <c r="A32" s="127" t="s">
        <v>351</v>
      </c>
      <c r="B32" s="50" t="s">
        <v>4734</v>
      </c>
      <c r="C32" s="50" t="s">
        <v>4260</v>
      </c>
      <c r="D32" s="49" t="s">
        <v>2512</v>
      </c>
      <c r="E32" s="128">
        <v>5801</v>
      </c>
      <c r="F32" s="49" t="s">
        <v>1099</v>
      </c>
      <c r="G32" s="929" t="s">
        <v>675</v>
      </c>
      <c r="H32" s="910"/>
    </row>
    <row r="33" spans="1:8" x14ac:dyDescent="0.2">
      <c r="A33" s="127" t="s">
        <v>911</v>
      </c>
      <c r="B33" s="50" t="s">
        <v>2489</v>
      </c>
      <c r="C33" s="50" t="s">
        <v>2504</v>
      </c>
      <c r="D33" s="49" t="s">
        <v>5845</v>
      </c>
      <c r="E33" s="128">
        <v>5709</v>
      </c>
      <c r="F33" s="49" t="s">
        <v>3744</v>
      </c>
      <c r="G33" s="929" t="s">
        <v>3149</v>
      </c>
      <c r="H33" s="910"/>
    </row>
    <row r="34" spans="1:8" ht="28.5" customHeight="1" x14ac:dyDescent="0.2">
      <c r="A34" s="127" t="s">
        <v>912</v>
      </c>
      <c r="B34" s="50" t="s">
        <v>2491</v>
      </c>
      <c r="C34" s="50" t="s">
        <v>4259</v>
      </c>
      <c r="D34" s="49" t="s">
        <v>2513</v>
      </c>
      <c r="E34" s="128">
        <v>5661</v>
      </c>
      <c r="F34" s="49" t="s">
        <v>1099</v>
      </c>
      <c r="G34" s="929" t="s">
        <v>5346</v>
      </c>
      <c r="H34" s="910"/>
    </row>
    <row r="35" spans="1:8" x14ac:dyDescent="0.2">
      <c r="A35" s="127" t="s">
        <v>913</v>
      </c>
      <c r="B35" s="50" t="s">
        <v>4733</v>
      </c>
      <c r="C35" s="50" t="s">
        <v>4258</v>
      </c>
      <c r="D35" s="49" t="s">
        <v>390</v>
      </c>
      <c r="E35" s="128">
        <v>5674</v>
      </c>
      <c r="F35" s="49" t="s">
        <v>1099</v>
      </c>
      <c r="G35" s="929" t="s">
        <v>5347</v>
      </c>
      <c r="H35" s="910"/>
    </row>
    <row r="36" spans="1:8" x14ac:dyDescent="0.2">
      <c r="A36" s="127" t="s">
        <v>6817</v>
      </c>
      <c r="B36" s="50" t="s">
        <v>210</v>
      </c>
      <c r="C36" s="50" t="s">
        <v>6815</v>
      </c>
      <c r="D36" s="49" t="s">
        <v>6816</v>
      </c>
      <c r="E36" s="128">
        <v>5671</v>
      </c>
      <c r="F36" s="49" t="s">
        <v>3744</v>
      </c>
      <c r="G36" s="1118" t="s">
        <v>6818</v>
      </c>
      <c r="H36" s="1119"/>
    </row>
    <row r="37" spans="1:8" x14ac:dyDescent="0.2">
      <c r="A37" s="127" t="s">
        <v>914</v>
      </c>
      <c r="B37" s="50" t="s">
        <v>2493</v>
      </c>
      <c r="C37" s="50" t="s">
        <v>2293</v>
      </c>
      <c r="D37" s="49" t="s">
        <v>3212</v>
      </c>
      <c r="E37" s="128">
        <v>5676</v>
      </c>
      <c r="F37" s="49" t="s">
        <v>1099</v>
      </c>
      <c r="G37" s="929" t="s">
        <v>2026</v>
      </c>
      <c r="H37" s="910"/>
    </row>
    <row r="38" spans="1:8" x14ac:dyDescent="0.2">
      <c r="A38" s="127" t="s">
        <v>2893</v>
      </c>
      <c r="B38" s="50" t="s">
        <v>6794</v>
      </c>
      <c r="C38" s="50" t="s">
        <v>6795</v>
      </c>
      <c r="D38" s="49" t="s">
        <v>2894</v>
      </c>
      <c r="E38" s="128">
        <v>5700</v>
      </c>
      <c r="F38" s="49" t="s">
        <v>3744</v>
      </c>
      <c r="G38" s="929" t="s">
        <v>2895</v>
      </c>
      <c r="H38" s="910"/>
    </row>
    <row r="39" spans="1:8" x14ac:dyDescent="0.2">
      <c r="A39" s="127" t="s">
        <v>915</v>
      </c>
      <c r="B39" s="50" t="s">
        <v>2494</v>
      </c>
      <c r="C39" s="50" t="s">
        <v>2499</v>
      </c>
      <c r="D39" s="49" t="s">
        <v>2284</v>
      </c>
      <c r="E39" s="128">
        <v>5710</v>
      </c>
      <c r="F39" s="49" t="s">
        <v>3744</v>
      </c>
      <c r="G39" s="929" t="s">
        <v>5348</v>
      </c>
      <c r="H39" s="910"/>
    </row>
    <row r="40" spans="1:8" ht="26.25" customHeight="1" x14ac:dyDescent="0.2">
      <c r="A40" s="127" t="s">
        <v>916</v>
      </c>
      <c r="B40" s="50" t="s">
        <v>4732</v>
      </c>
      <c r="C40" s="50" t="s">
        <v>2292</v>
      </c>
      <c r="D40" s="49" t="s">
        <v>3213</v>
      </c>
      <c r="E40" s="128">
        <v>5837</v>
      </c>
      <c r="F40" s="49" t="s">
        <v>1099</v>
      </c>
      <c r="G40" s="929" t="s">
        <v>676</v>
      </c>
      <c r="H40" s="910"/>
    </row>
    <row r="41" spans="1:8" x14ac:dyDescent="0.2">
      <c r="A41" s="127" t="s">
        <v>917</v>
      </c>
      <c r="B41" s="50" t="s">
        <v>5041</v>
      </c>
      <c r="C41" s="50" t="s">
        <v>2291</v>
      </c>
      <c r="D41" s="49" t="s">
        <v>3214</v>
      </c>
      <c r="E41" s="128">
        <v>5880</v>
      </c>
      <c r="F41" s="49" t="s">
        <v>5017</v>
      </c>
      <c r="G41" s="929" t="s">
        <v>2891</v>
      </c>
      <c r="H41" s="910"/>
    </row>
    <row r="42" spans="1:8" ht="13.5" customHeight="1" x14ac:dyDescent="0.2">
      <c r="A42" s="127" t="s">
        <v>918</v>
      </c>
      <c r="B42" s="50" t="s">
        <v>5040</v>
      </c>
      <c r="C42" s="50" t="s">
        <v>2290</v>
      </c>
      <c r="D42" s="49" t="s">
        <v>2813</v>
      </c>
      <c r="E42" s="128">
        <v>5910</v>
      </c>
      <c r="F42" s="441" t="s">
        <v>116</v>
      </c>
      <c r="G42" s="929" t="s">
        <v>5349</v>
      </c>
      <c r="H42" s="910"/>
    </row>
    <row r="43" spans="1:8" ht="13.5" customHeight="1" x14ac:dyDescent="0.2">
      <c r="A43" s="127" t="s">
        <v>2878</v>
      </c>
      <c r="B43" s="50" t="s">
        <v>2879</v>
      </c>
      <c r="C43" s="50" t="s">
        <v>2880</v>
      </c>
      <c r="D43" s="49" t="s">
        <v>2881</v>
      </c>
      <c r="E43" s="128">
        <v>5928</v>
      </c>
      <c r="F43" s="49" t="s">
        <v>3744</v>
      </c>
      <c r="G43" s="929" t="s">
        <v>2882</v>
      </c>
      <c r="H43" s="910"/>
    </row>
    <row r="44" spans="1:8" ht="13.5" customHeight="1" x14ac:dyDescent="0.2">
      <c r="A44" s="127" t="s">
        <v>6810</v>
      </c>
      <c r="B44" s="50" t="s">
        <v>6811</v>
      </c>
      <c r="C44" s="50" t="s">
        <v>6812</v>
      </c>
      <c r="D44" s="49" t="s">
        <v>6813</v>
      </c>
      <c r="E44" s="128">
        <v>5937</v>
      </c>
      <c r="F44" s="49" t="s">
        <v>3744</v>
      </c>
      <c r="G44" s="1118" t="s">
        <v>6814</v>
      </c>
      <c r="H44" s="1119"/>
    </row>
    <row r="45" spans="1:8" ht="13.5" customHeight="1" x14ac:dyDescent="0.2">
      <c r="A45" s="127" t="s">
        <v>2876</v>
      </c>
      <c r="B45" s="989" t="s">
        <v>5299</v>
      </c>
      <c r="C45" s="989"/>
      <c r="D45" s="989"/>
      <c r="E45" s="989"/>
      <c r="F45" s="989"/>
      <c r="G45" s="929" t="s">
        <v>4720</v>
      </c>
      <c r="H45" s="910"/>
    </row>
    <row r="46" spans="1:8" x14ac:dyDescent="0.2">
      <c r="A46" s="127" t="s">
        <v>919</v>
      </c>
      <c r="B46" s="50" t="s">
        <v>5039</v>
      </c>
      <c r="C46" s="50" t="s">
        <v>2289</v>
      </c>
      <c r="D46" s="49" t="s">
        <v>2814</v>
      </c>
      <c r="E46" s="128">
        <v>6011</v>
      </c>
      <c r="F46" s="49" t="s">
        <v>3315</v>
      </c>
      <c r="G46" s="929" t="s">
        <v>2814</v>
      </c>
      <c r="H46" s="910"/>
    </row>
    <row r="47" spans="1:8" x14ac:dyDescent="0.2">
      <c r="A47" s="127" t="s">
        <v>3185</v>
      </c>
      <c r="B47" s="50" t="s">
        <v>4946</v>
      </c>
      <c r="C47" s="50" t="s">
        <v>4947</v>
      </c>
      <c r="D47" s="49" t="s">
        <v>3186</v>
      </c>
      <c r="E47" s="128">
        <v>5899</v>
      </c>
      <c r="F47" s="49" t="s">
        <v>3744</v>
      </c>
      <c r="G47" s="929" t="s">
        <v>3187</v>
      </c>
      <c r="H47" s="910"/>
    </row>
    <row r="48" spans="1:8" x14ac:dyDescent="0.2">
      <c r="A48" s="127" t="s">
        <v>3775</v>
      </c>
      <c r="B48" s="50" t="s">
        <v>5038</v>
      </c>
      <c r="C48" s="50" t="s">
        <v>2288</v>
      </c>
      <c r="D48" s="49" t="s">
        <v>2815</v>
      </c>
      <c r="E48" s="128">
        <v>5903</v>
      </c>
      <c r="F48" s="441" t="s">
        <v>116</v>
      </c>
      <c r="G48" s="929" t="s">
        <v>4719</v>
      </c>
      <c r="H48" s="910"/>
    </row>
    <row r="49" spans="1:8" x14ac:dyDescent="0.2">
      <c r="A49" s="127" t="s">
        <v>3776</v>
      </c>
      <c r="B49" s="50" t="s">
        <v>5037</v>
      </c>
      <c r="C49" s="50" t="s">
        <v>2287</v>
      </c>
      <c r="D49" s="49" t="s">
        <v>5847</v>
      </c>
      <c r="E49" s="128">
        <v>5832</v>
      </c>
      <c r="F49" s="49" t="s">
        <v>3744</v>
      </c>
      <c r="G49" s="929" t="s">
        <v>2411</v>
      </c>
      <c r="H49" s="910"/>
    </row>
    <row r="50" spans="1:8" x14ac:dyDescent="0.2">
      <c r="A50" s="127" t="s">
        <v>3182</v>
      </c>
      <c r="B50" s="50" t="s">
        <v>1672</v>
      </c>
      <c r="C50" s="50" t="s">
        <v>4354</v>
      </c>
      <c r="D50" s="49" t="s">
        <v>3183</v>
      </c>
      <c r="E50" s="128">
        <v>5722</v>
      </c>
      <c r="F50" s="49" t="s">
        <v>3744</v>
      </c>
      <c r="G50" s="929" t="s">
        <v>3184</v>
      </c>
      <c r="H50" s="910"/>
    </row>
    <row r="51" spans="1:8" x14ac:dyDescent="0.2">
      <c r="A51" s="127" t="s">
        <v>3777</v>
      </c>
      <c r="B51" s="50" t="s">
        <v>4371</v>
      </c>
      <c r="C51" s="50" t="s">
        <v>2286</v>
      </c>
      <c r="D51" s="49" t="s">
        <v>2816</v>
      </c>
      <c r="E51" s="128">
        <v>5633</v>
      </c>
      <c r="F51" s="49" t="s">
        <v>1099</v>
      </c>
      <c r="G51" s="929" t="s">
        <v>677</v>
      </c>
      <c r="H51" s="910"/>
    </row>
    <row r="52" spans="1:8" x14ac:dyDescent="0.2">
      <c r="A52" s="127" t="s">
        <v>253</v>
      </c>
      <c r="B52" s="50" t="s">
        <v>5036</v>
      </c>
      <c r="C52" s="50" t="s">
        <v>2285</v>
      </c>
      <c r="D52" s="49" t="s">
        <v>2817</v>
      </c>
      <c r="E52" s="128">
        <v>5596</v>
      </c>
      <c r="F52" s="441" t="s">
        <v>116</v>
      </c>
      <c r="G52" s="929" t="s">
        <v>2412</v>
      </c>
      <c r="H52" s="910"/>
    </row>
    <row r="53" spans="1:8" x14ac:dyDescent="0.2">
      <c r="A53" s="127" t="s">
        <v>254</v>
      </c>
      <c r="B53" s="50" t="s">
        <v>5035</v>
      </c>
      <c r="C53" s="50" t="s">
        <v>4746</v>
      </c>
      <c r="D53" s="49" t="s">
        <v>5846</v>
      </c>
      <c r="E53" s="128">
        <v>5600</v>
      </c>
      <c r="F53" s="441" t="s">
        <v>116</v>
      </c>
      <c r="G53" s="929" t="s">
        <v>2413</v>
      </c>
      <c r="H53" s="910"/>
    </row>
    <row r="54" spans="1:8" x14ac:dyDescent="0.2">
      <c r="A54" s="127" t="s">
        <v>255</v>
      </c>
      <c r="B54" s="50" t="s">
        <v>3385</v>
      </c>
      <c r="C54" s="50" t="s">
        <v>4745</v>
      </c>
      <c r="D54" s="49" t="s">
        <v>2818</v>
      </c>
      <c r="E54" s="128">
        <v>5565</v>
      </c>
      <c r="F54" s="441" t="s">
        <v>116</v>
      </c>
      <c r="G54" s="929" t="s">
        <v>2414</v>
      </c>
      <c r="H54" s="910"/>
    </row>
    <row r="55" spans="1:8" x14ac:dyDescent="0.2">
      <c r="A55" s="127" t="s">
        <v>5791</v>
      </c>
      <c r="B55" s="50" t="s">
        <v>1929</v>
      </c>
      <c r="C55" s="50" t="s">
        <v>5792</v>
      </c>
      <c r="D55" s="49" t="s">
        <v>5793</v>
      </c>
      <c r="E55" s="128">
        <v>5503</v>
      </c>
      <c r="F55" s="49" t="s">
        <v>3744</v>
      </c>
      <c r="G55" s="929" t="s">
        <v>4718</v>
      </c>
      <c r="H55" s="910"/>
    </row>
    <row r="56" spans="1:8" x14ac:dyDescent="0.2">
      <c r="A56" s="127" t="s">
        <v>256</v>
      </c>
      <c r="B56" s="50" t="s">
        <v>5034</v>
      </c>
      <c r="C56" s="50" t="s">
        <v>4744</v>
      </c>
      <c r="D56" s="49" t="s">
        <v>2819</v>
      </c>
      <c r="E56" s="128">
        <v>5547</v>
      </c>
      <c r="F56" s="49" t="s">
        <v>3744</v>
      </c>
      <c r="G56" s="929" t="s">
        <v>4079</v>
      </c>
      <c r="H56" s="910"/>
    </row>
    <row r="57" spans="1:8" x14ac:dyDescent="0.2">
      <c r="A57" s="127" t="s">
        <v>257</v>
      </c>
      <c r="B57" s="50" t="s">
        <v>5033</v>
      </c>
      <c r="C57" s="50" t="s">
        <v>4743</v>
      </c>
      <c r="D57" s="49" t="s">
        <v>2820</v>
      </c>
      <c r="E57" s="128">
        <v>5522</v>
      </c>
      <c r="F57" s="49" t="s">
        <v>1099</v>
      </c>
      <c r="G57" s="929" t="s">
        <v>4080</v>
      </c>
      <c r="H57" s="910"/>
    </row>
    <row r="58" spans="1:8" x14ac:dyDescent="0.2">
      <c r="A58" s="127" t="s">
        <v>258</v>
      </c>
      <c r="B58" s="50" t="s">
        <v>5032</v>
      </c>
      <c r="C58" s="50" t="s">
        <v>4742</v>
      </c>
      <c r="D58" s="49" t="s">
        <v>2821</v>
      </c>
      <c r="E58" s="128">
        <v>5496</v>
      </c>
      <c r="F58" s="49" t="s">
        <v>3485</v>
      </c>
      <c r="G58" s="929" t="s">
        <v>4081</v>
      </c>
      <c r="H58" s="910"/>
    </row>
    <row r="59" spans="1:8" x14ac:dyDescent="0.2">
      <c r="A59" s="127" t="s">
        <v>259</v>
      </c>
      <c r="B59" s="50" t="s">
        <v>5031</v>
      </c>
      <c r="C59" s="50" t="s">
        <v>4741</v>
      </c>
      <c r="D59" s="49" t="s">
        <v>2822</v>
      </c>
      <c r="E59" s="128">
        <v>5485</v>
      </c>
      <c r="F59" s="49" t="s">
        <v>3744</v>
      </c>
      <c r="G59" s="929" t="s">
        <v>4082</v>
      </c>
      <c r="H59" s="910"/>
    </row>
    <row r="60" spans="1:8" x14ac:dyDescent="0.2">
      <c r="A60" s="127" t="s">
        <v>260</v>
      </c>
      <c r="B60" s="50" t="s">
        <v>5030</v>
      </c>
      <c r="C60" s="50" t="s">
        <v>4740</v>
      </c>
      <c r="D60" s="49" t="s">
        <v>2823</v>
      </c>
      <c r="E60" s="128">
        <v>5466</v>
      </c>
      <c r="F60" s="441" t="s">
        <v>116</v>
      </c>
      <c r="G60" s="929" t="s">
        <v>4083</v>
      </c>
      <c r="H60" s="910"/>
    </row>
    <row r="61" spans="1:8" x14ac:dyDescent="0.2">
      <c r="A61" s="127" t="s">
        <v>261</v>
      </c>
      <c r="B61" s="50" t="s">
        <v>5029</v>
      </c>
      <c r="C61" s="50" t="s">
        <v>4739</v>
      </c>
      <c r="D61" s="49" t="s">
        <v>5793</v>
      </c>
      <c r="E61" s="128">
        <v>5440</v>
      </c>
      <c r="F61" s="49" t="s">
        <v>3744</v>
      </c>
      <c r="G61" s="929" t="s">
        <v>5599</v>
      </c>
      <c r="H61" s="910"/>
    </row>
    <row r="62" spans="1:8" x14ac:dyDescent="0.2">
      <c r="A62" s="127" t="s">
        <v>262</v>
      </c>
      <c r="B62" s="50" t="s">
        <v>5028</v>
      </c>
      <c r="C62" s="50" t="s">
        <v>4738</v>
      </c>
      <c r="D62" s="49" t="s">
        <v>2824</v>
      </c>
      <c r="E62" s="128">
        <v>5423</v>
      </c>
      <c r="F62" s="49" t="s">
        <v>3744</v>
      </c>
      <c r="G62" s="929" t="s">
        <v>5600</v>
      </c>
      <c r="H62" s="910"/>
    </row>
    <row r="63" spans="1:8" x14ac:dyDescent="0.2">
      <c r="A63" s="127" t="s">
        <v>263</v>
      </c>
      <c r="B63" s="50" t="s">
        <v>5027</v>
      </c>
      <c r="C63" s="50" t="s">
        <v>4737</v>
      </c>
      <c r="D63" s="49" t="s">
        <v>2825</v>
      </c>
      <c r="E63" s="128">
        <v>5449</v>
      </c>
      <c r="F63" s="441" t="s">
        <v>116</v>
      </c>
      <c r="G63" s="929" t="s">
        <v>5601</v>
      </c>
      <c r="H63" s="910"/>
    </row>
    <row r="64" spans="1:8" x14ac:dyDescent="0.2">
      <c r="A64" s="127" t="s">
        <v>264</v>
      </c>
      <c r="B64" s="50" t="s">
        <v>5026</v>
      </c>
      <c r="C64" s="50" t="s">
        <v>4735</v>
      </c>
      <c r="D64" s="49" t="s">
        <v>2826</v>
      </c>
      <c r="E64" s="128">
        <v>5440</v>
      </c>
      <c r="F64" s="49" t="s">
        <v>1099</v>
      </c>
      <c r="G64" s="929" t="s">
        <v>5602</v>
      </c>
      <c r="H64" s="910"/>
    </row>
    <row r="65" spans="1:8" ht="13.5" thickBot="1" x14ac:dyDescent="0.25">
      <c r="A65" s="129" t="s">
        <v>265</v>
      </c>
      <c r="B65" s="131" t="s">
        <v>798</v>
      </c>
      <c r="C65" s="131" t="s">
        <v>4736</v>
      </c>
      <c r="D65" s="130" t="s">
        <v>2827</v>
      </c>
      <c r="E65" s="132">
        <v>5458</v>
      </c>
      <c r="F65" s="130" t="s">
        <v>1099</v>
      </c>
      <c r="G65" s="977" t="s">
        <v>4613</v>
      </c>
      <c r="H65" s="978"/>
    </row>
    <row r="66" spans="1:8" x14ac:dyDescent="0.2">
      <c r="A66" s="41"/>
      <c r="B66" s="42"/>
      <c r="C66" s="42"/>
      <c r="D66" s="43"/>
      <c r="E66" s="44"/>
      <c r="F66" s="43"/>
      <c r="G66" s="43"/>
      <c r="H66" s="43"/>
    </row>
  </sheetData>
  <mergeCells count="68">
    <mergeCell ref="G49:H49"/>
    <mergeCell ref="G51:H51"/>
    <mergeCell ref="G50:H50"/>
    <mergeCell ref="G44:H44"/>
    <mergeCell ref="G36:H36"/>
    <mergeCell ref="G40:H40"/>
    <mergeCell ref="G41:H41"/>
    <mergeCell ref="G46:H46"/>
    <mergeCell ref="G45:H45"/>
    <mergeCell ref="G48:H48"/>
    <mergeCell ref="G43:H43"/>
    <mergeCell ref="G47:H47"/>
    <mergeCell ref="G65:H65"/>
    <mergeCell ref="G52:H52"/>
    <mergeCell ref="G56:H56"/>
    <mergeCell ref="G55:H55"/>
    <mergeCell ref="G53:H53"/>
    <mergeCell ref="G54:H54"/>
    <mergeCell ref="G62:H62"/>
    <mergeCell ref="G57:H57"/>
    <mergeCell ref="G58:H58"/>
    <mergeCell ref="G59:H59"/>
    <mergeCell ref="G60:H60"/>
    <mergeCell ref="G61:H61"/>
    <mergeCell ref="G64:H64"/>
    <mergeCell ref="G63:H63"/>
    <mergeCell ref="A15:H15"/>
    <mergeCell ref="E19:H19"/>
    <mergeCell ref="B19:C19"/>
    <mergeCell ref="B21:H21"/>
    <mergeCell ref="F20:H20"/>
    <mergeCell ref="B23:H23"/>
    <mergeCell ref="A25:B25"/>
    <mergeCell ref="A26:B26"/>
    <mergeCell ref="D25:F25"/>
    <mergeCell ref="D26:F26"/>
    <mergeCell ref="B45:F45"/>
    <mergeCell ref="G28:H28"/>
    <mergeCell ref="G25:H25"/>
    <mergeCell ref="G26:H26"/>
    <mergeCell ref="G27:H27"/>
    <mergeCell ref="G34:H34"/>
    <mergeCell ref="G35:H35"/>
    <mergeCell ref="G37:H37"/>
    <mergeCell ref="G39:H39"/>
    <mergeCell ref="G38:H38"/>
    <mergeCell ref="G29:H29"/>
    <mergeCell ref="G30:H30"/>
    <mergeCell ref="G32:H32"/>
    <mergeCell ref="G33:H33"/>
    <mergeCell ref="G31:H31"/>
    <mergeCell ref="G42:H42"/>
    <mergeCell ref="C13:D13"/>
    <mergeCell ref="E13:F13"/>
    <mergeCell ref="A14:B14"/>
    <mergeCell ref="C14:D14"/>
    <mergeCell ref="E14:F14"/>
    <mergeCell ref="A13:B13"/>
    <mergeCell ref="A1:B1"/>
    <mergeCell ref="C1:H1"/>
    <mergeCell ref="C2:H2"/>
    <mergeCell ref="A12:H12"/>
    <mergeCell ref="A3:B3"/>
    <mergeCell ref="A2:B2"/>
    <mergeCell ref="G4:H6"/>
    <mergeCell ref="G8:H9"/>
    <mergeCell ref="B10:F10"/>
    <mergeCell ref="G10:H10"/>
  </mergeCells>
  <phoneticPr fontId="0" type="noConversion"/>
  <hyperlinks>
    <hyperlink ref="D4" location="ClearCreek!A1" display="Clear Creek Trail" xr:uid="{00000000-0004-0000-1800-000000000000}"/>
    <hyperlink ref="D8" location="TableMtnL!A1" display="Table Mtn Loop Trail" xr:uid="{00000000-0004-0000-1800-000001000000}"/>
    <hyperlink ref="D6" location="LittleDryCreek!A1" display="Little Dry Cr Trail" xr:uid="{00000000-0004-0000-1800-000002000000}"/>
    <hyperlink ref="D5" location="Golden470!A1" display="Golden 470 Trail" xr:uid="{00000000-0004-0000-1800-000003000000}"/>
    <hyperlink ref="A2:B2" location="Overview!A1" tooltip="Go to Trail Network Overview sheet" display="Trail Network Overview" xr:uid="{00000000-0004-0000-1800-000004000000}"/>
    <hyperlink ref="D7" location="RalstonCanal!A1" display="Ralston Canal Trail" xr:uid="{00000000-0004-0000-1800-000005000000}"/>
    <hyperlink ref="D9" location="VanBibberW!A1" display="Van Bibber W Trail" xr:uid="{00000000-0004-0000-1800-000006000000}"/>
  </hyperlinks>
  <pageMargins left="1" right="0.75" top="0.75" bottom="0.75" header="0.5" footer="0.5"/>
  <pageSetup scale="74" orientation="portrait" r:id="rId1"/>
  <headerFooter alignWithMargins="0">
    <oddHeader>&amp;L&amp;"Arial,Bold"&amp;Uhttp://geobiking.org&amp;C&amp;F</oddHeader>
    <oddFooter>&amp;LAuthor: &amp;"Arial,Bold"Robert Prehn&amp;CData free for personal use and remains property of author.&amp;R&amp;D</oddFooter>
  </headerFooter>
  <webPublishItems count="1">
    <webPublishItem id="19518" divId="DR_North_19518" sourceType="sheet" destinationFile="C:\GPS\Bicycle\CO_DN\CO_DN_GLY.htm" title="GeoBiking CO_DN GLY Trail Description"/>
  </webPublishItem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32">
    <pageSetUpPr fitToPage="1"/>
  </sheetPr>
  <dimension ref="A1:H44"/>
  <sheetViews>
    <sheetView zoomScaleNormal="100" workbookViewId="0">
      <selection sqref="A1:B1"/>
    </sheetView>
  </sheetViews>
  <sheetFormatPr defaultRowHeight="12.75" x14ac:dyDescent="0.2"/>
  <cols>
    <col min="1" max="1" width="10.42578125" bestFit="1" customWidth="1"/>
    <col min="2" max="2" width="11.42578125" bestFit="1" customWidth="1"/>
    <col min="3" max="3" width="13.140625" bestFit="1" customWidth="1"/>
    <col min="4" max="4" width="19.28515625" bestFit="1" customWidth="1"/>
    <col min="5" max="5" width="8" bestFit="1" customWidth="1"/>
    <col min="6" max="6" width="15.140625" bestFit="1" customWidth="1"/>
    <col min="7" max="7" width="8.140625" bestFit="1" customWidth="1"/>
    <col min="8" max="8" width="24.28515625" customWidth="1"/>
  </cols>
  <sheetData>
    <row r="1" spans="1:8" ht="24.75" customHeight="1" x14ac:dyDescent="0.2">
      <c r="A1" s="942" t="s">
        <v>3535</v>
      </c>
      <c r="B1" s="943"/>
      <c r="C1" s="872" t="s">
        <v>3536</v>
      </c>
      <c r="D1" s="873"/>
      <c r="E1" s="873"/>
      <c r="F1" s="873"/>
      <c r="G1" s="873"/>
      <c r="H1" s="873"/>
    </row>
    <row r="2" spans="1:8" ht="19.5" customHeight="1" x14ac:dyDescent="0.2">
      <c r="A2" s="874" t="s">
        <v>2679</v>
      </c>
      <c r="B2" s="874"/>
      <c r="C2" s="1067" t="s">
        <v>3137</v>
      </c>
      <c r="D2" s="1069"/>
      <c r="E2" s="1069"/>
      <c r="F2" s="1069"/>
      <c r="G2" s="1069"/>
      <c r="H2" s="1069"/>
    </row>
    <row r="3" spans="1:8" x14ac:dyDescent="0.2">
      <c r="A3" s="874"/>
      <c r="B3" s="874"/>
      <c r="C3" s="18"/>
      <c r="E3" s="25"/>
      <c r="F3" s="25"/>
      <c r="G3" s="25"/>
      <c r="H3" s="25"/>
    </row>
    <row r="4" spans="1:8" ht="12.75" customHeight="1" x14ac:dyDescent="0.2">
      <c r="A4" s="186" t="s">
        <v>2545</v>
      </c>
      <c r="B4" s="173" t="s">
        <v>3258</v>
      </c>
      <c r="C4" s="27" t="s">
        <v>220</v>
      </c>
      <c r="D4" s="2" t="s">
        <v>2516</v>
      </c>
      <c r="E4" s="25"/>
      <c r="F4" s="27" t="s">
        <v>3975</v>
      </c>
      <c r="G4" s="876" t="s">
        <v>2976</v>
      </c>
      <c r="H4" s="876"/>
    </row>
    <row r="5" spans="1:8" x14ac:dyDescent="0.2">
      <c r="A5" s="143"/>
      <c r="B5" s="59"/>
      <c r="C5" s="27"/>
      <c r="D5" s="2" t="s">
        <v>3671</v>
      </c>
      <c r="E5" s="25"/>
      <c r="F5" s="34"/>
      <c r="G5" s="876"/>
      <c r="H5" s="876"/>
    </row>
    <row r="6" spans="1:8" x14ac:dyDescent="0.2">
      <c r="A6" s="28" t="s">
        <v>5202</v>
      </c>
      <c r="B6" s="3">
        <f>COUNT(E26:E44)</f>
        <v>18</v>
      </c>
      <c r="C6" s="45"/>
      <c r="D6" s="2" t="s">
        <v>3672</v>
      </c>
      <c r="E6" s="25"/>
      <c r="F6" s="154"/>
      <c r="G6" s="876"/>
      <c r="H6" s="876"/>
    </row>
    <row r="7" spans="1:8" x14ac:dyDescent="0.2">
      <c r="C7" s="9"/>
      <c r="F7" s="200" t="s">
        <v>4871</v>
      </c>
      <c r="G7" s="1042" t="s">
        <v>4873</v>
      </c>
      <c r="H7" s="1042"/>
    </row>
    <row r="8" spans="1:8" x14ac:dyDescent="0.2">
      <c r="C8" s="9"/>
      <c r="F8" s="205">
        <v>39568</v>
      </c>
      <c r="G8" s="1042"/>
      <c r="H8" s="1042"/>
    </row>
    <row r="9" spans="1:8" ht="13.5" thickBot="1" x14ac:dyDescent="0.25">
      <c r="C9" s="9"/>
    </row>
    <row r="10" spans="1:8" x14ac:dyDescent="0.2">
      <c r="A10" s="877" t="s">
        <v>5619</v>
      </c>
      <c r="B10" s="878"/>
      <c r="C10" s="878"/>
      <c r="D10" s="878"/>
      <c r="E10" s="878"/>
      <c r="F10" s="878"/>
      <c r="G10" s="878"/>
      <c r="H10" s="879"/>
    </row>
    <row r="11" spans="1:8" s="24" customFormat="1" ht="13.5" thickBot="1" x14ac:dyDescent="0.25">
      <c r="A11" s="880" t="s">
        <v>3816</v>
      </c>
      <c r="B11" s="881"/>
      <c r="C11" s="882" t="s">
        <v>3817</v>
      </c>
      <c r="D11" s="882"/>
      <c r="E11" s="882" t="s">
        <v>3818</v>
      </c>
      <c r="F11" s="882"/>
      <c r="G11" s="191"/>
      <c r="H11" s="196" t="s">
        <v>530</v>
      </c>
    </row>
    <row r="12" spans="1:8" ht="13.5" thickBot="1" x14ac:dyDescent="0.25">
      <c r="A12" s="940"/>
      <c r="B12" s="940"/>
      <c r="C12" s="974">
        <v>6.5</v>
      </c>
      <c r="D12" s="941"/>
      <c r="E12" s="883">
        <v>5.2</v>
      </c>
      <c r="F12" s="883"/>
      <c r="G12" s="192"/>
    </row>
    <row r="13" spans="1:8" x14ac:dyDescent="0.2">
      <c r="A13" s="867" t="s">
        <v>3081</v>
      </c>
      <c r="B13" s="868"/>
      <c r="C13" s="868"/>
      <c r="D13" s="868"/>
      <c r="E13" s="868"/>
      <c r="F13" s="868"/>
      <c r="G13" s="868"/>
      <c r="H13" s="869"/>
    </row>
    <row r="14" spans="1:8" ht="13.5" thickBot="1" x14ac:dyDescent="0.25">
      <c r="A14" s="12" t="s">
        <v>3819</v>
      </c>
      <c r="B14" s="13" t="s">
        <v>3820</v>
      </c>
      <c r="C14" s="14" t="s">
        <v>3821</v>
      </c>
      <c r="D14" s="13" t="s">
        <v>3822</v>
      </c>
      <c r="E14" s="13" t="s">
        <v>3823</v>
      </c>
      <c r="F14" s="13" t="s">
        <v>3363</v>
      </c>
      <c r="G14" s="13" t="s">
        <v>1388</v>
      </c>
      <c r="H14" s="195" t="s">
        <v>3824</v>
      </c>
    </row>
    <row r="15" spans="1:8" s="8" customFormat="1" x14ac:dyDescent="0.2">
      <c r="A15" s="21">
        <f>E26</f>
        <v>5382</v>
      </c>
      <c r="B15" s="21">
        <f>E44</f>
        <v>5460</v>
      </c>
      <c r="C15" s="22">
        <v>5360</v>
      </c>
      <c r="D15" s="22">
        <v>5465</v>
      </c>
      <c r="E15" s="22">
        <f>B15 - A15</f>
        <v>78</v>
      </c>
      <c r="F15" s="22">
        <v>317</v>
      </c>
      <c r="G15" s="22"/>
      <c r="H15" s="197">
        <v>1</v>
      </c>
    </row>
    <row r="16" spans="1:8" s="8" customFormat="1" x14ac:dyDescent="0.2">
      <c r="A16" s="19"/>
      <c r="B16" s="19"/>
      <c r="C16" s="16"/>
      <c r="D16" s="17"/>
      <c r="E16" s="17"/>
      <c r="F16" s="17"/>
      <c r="G16" s="17"/>
      <c r="H16" s="17"/>
    </row>
    <row r="17" spans="1:8" s="8" customFormat="1" x14ac:dyDescent="0.2">
      <c r="A17" s="148" t="s">
        <v>3079</v>
      </c>
      <c r="B17" s="901" t="s">
        <v>3360</v>
      </c>
      <c r="C17" s="1042"/>
      <c r="D17" s="175" t="s">
        <v>3080</v>
      </c>
      <c r="E17" s="890" t="s">
        <v>2188</v>
      </c>
      <c r="F17" s="890"/>
      <c r="G17" s="890"/>
      <c r="H17" s="890"/>
    </row>
    <row r="18" spans="1:8" s="8" customFormat="1" x14ac:dyDescent="0.2">
      <c r="A18" s="19"/>
      <c r="B18" s="19"/>
      <c r="C18" s="16"/>
      <c r="D18" s="175" t="s">
        <v>1165</v>
      </c>
      <c r="E18" s="245" t="s">
        <v>192</v>
      </c>
      <c r="F18" s="930" t="s">
        <v>193</v>
      </c>
      <c r="G18" s="930"/>
      <c r="H18" s="930"/>
    </row>
    <row r="19" spans="1:8" s="8" customFormat="1" ht="12.75" customHeight="1" x14ac:dyDescent="0.2">
      <c r="A19" s="148" t="s">
        <v>3083</v>
      </c>
      <c r="B19" s="931" t="s">
        <v>4869</v>
      </c>
      <c r="C19" s="931"/>
      <c r="D19" s="931"/>
      <c r="E19" s="931"/>
      <c r="F19" s="931"/>
      <c r="G19" s="931"/>
      <c r="H19" s="931"/>
    </row>
    <row r="20" spans="1:8" s="8" customFormat="1" x14ac:dyDescent="0.2">
      <c r="A20" s="19"/>
      <c r="B20" s="19"/>
      <c r="C20" s="16"/>
      <c r="D20" s="17"/>
      <c r="E20" s="17"/>
      <c r="F20" s="17"/>
      <c r="G20" s="17"/>
      <c r="H20" s="17"/>
    </row>
    <row r="21" spans="1:8" s="8" customFormat="1" ht="12.75" customHeight="1" x14ac:dyDescent="0.2">
      <c r="A21" s="148" t="s">
        <v>3085</v>
      </c>
      <c r="B21" s="901" t="s">
        <v>4391</v>
      </c>
      <c r="C21" s="1042"/>
      <c r="D21" s="1042"/>
      <c r="E21" s="1042"/>
      <c r="F21" s="1042"/>
      <c r="G21" s="1042"/>
      <c r="H21" s="1042"/>
    </row>
    <row r="22" spans="1:8" ht="13.5" thickBot="1" x14ac:dyDescent="0.25">
      <c r="C22" s="1"/>
    </row>
    <row r="23" spans="1:8" ht="13.5" thickBot="1" x14ac:dyDescent="0.25">
      <c r="A23" s="934" t="s">
        <v>2683</v>
      </c>
      <c r="B23" s="934"/>
      <c r="C23" s="164" t="s">
        <v>5913</v>
      </c>
      <c r="D23" s="969" t="s">
        <v>5907</v>
      </c>
      <c r="E23" s="969"/>
      <c r="F23" s="969"/>
      <c r="G23" s="897" t="s">
        <v>5906</v>
      </c>
      <c r="H23" s="899"/>
    </row>
    <row r="24" spans="1:8" ht="13.5" thickBot="1" x14ac:dyDescent="0.25">
      <c r="A24" s="1181" t="s">
        <v>2376</v>
      </c>
      <c r="B24" s="1181"/>
      <c r="C24" s="257" t="s">
        <v>842</v>
      </c>
      <c r="D24" s="931" t="s">
        <v>3014</v>
      </c>
      <c r="E24" s="971"/>
      <c r="F24" s="971"/>
      <c r="G24" s="973" t="s">
        <v>3015</v>
      </c>
      <c r="H24" s="973"/>
    </row>
    <row r="25" spans="1:8" s="3" customFormat="1" ht="13.5" thickBot="1" x14ac:dyDescent="0.25">
      <c r="A25" s="4" t="s">
        <v>3488</v>
      </c>
      <c r="B25" s="4" t="s">
        <v>3320</v>
      </c>
      <c r="C25" s="5" t="s">
        <v>3319</v>
      </c>
      <c r="D25" s="4" t="s">
        <v>3992</v>
      </c>
      <c r="E25" s="4" t="s">
        <v>3486</v>
      </c>
      <c r="F25" s="4" t="s">
        <v>3318</v>
      </c>
      <c r="G25" s="903" t="s">
        <v>3950</v>
      </c>
      <c r="H25" s="904"/>
    </row>
    <row r="26" spans="1:8" x14ac:dyDescent="0.2">
      <c r="A26" s="107" t="s">
        <v>5528</v>
      </c>
      <c r="B26" s="108" t="s">
        <v>901</v>
      </c>
      <c r="C26" s="109" t="s">
        <v>902</v>
      </c>
      <c r="D26" s="108" t="s">
        <v>5529</v>
      </c>
      <c r="E26" s="110">
        <v>5382</v>
      </c>
      <c r="F26" s="108" t="s">
        <v>1099</v>
      </c>
      <c r="G26" s="927" t="s">
        <v>903</v>
      </c>
      <c r="H26" s="928"/>
    </row>
    <row r="27" spans="1:8" x14ac:dyDescent="0.2">
      <c r="A27" s="111" t="s">
        <v>5849</v>
      </c>
      <c r="B27" s="112" t="s">
        <v>1032</v>
      </c>
      <c r="C27" s="113" t="s">
        <v>1033</v>
      </c>
      <c r="D27" s="112" t="s">
        <v>768</v>
      </c>
      <c r="E27" s="114">
        <v>5397</v>
      </c>
      <c r="F27" s="112" t="s">
        <v>3744</v>
      </c>
      <c r="G27" s="926" t="s">
        <v>5850</v>
      </c>
      <c r="H27" s="925"/>
    </row>
    <row r="28" spans="1:8" x14ac:dyDescent="0.2">
      <c r="A28" s="111" t="s">
        <v>908</v>
      </c>
      <c r="B28" s="112" t="s">
        <v>904</v>
      </c>
      <c r="C28" s="113" t="s">
        <v>905</v>
      </c>
      <c r="D28" s="112" t="s">
        <v>906</v>
      </c>
      <c r="E28" s="114">
        <v>5429</v>
      </c>
      <c r="F28" s="112" t="s">
        <v>3744</v>
      </c>
      <c r="G28" s="923" t="s">
        <v>907</v>
      </c>
      <c r="H28" s="924"/>
    </row>
    <row r="29" spans="1:8" x14ac:dyDescent="0.2">
      <c r="A29" s="111" t="s">
        <v>4392</v>
      </c>
      <c r="B29" s="112" t="s">
        <v>909</v>
      </c>
      <c r="C29" s="113" t="s">
        <v>910</v>
      </c>
      <c r="D29" s="112" t="s">
        <v>5848</v>
      </c>
      <c r="E29" s="114">
        <v>5409</v>
      </c>
      <c r="F29" s="112" t="s">
        <v>5457</v>
      </c>
      <c r="G29" s="926" t="s">
        <v>4271</v>
      </c>
      <c r="H29" s="925"/>
    </row>
    <row r="30" spans="1:8" x14ac:dyDescent="0.2">
      <c r="A30" s="111" t="s">
        <v>4393</v>
      </c>
      <c r="B30" s="112" t="s">
        <v>1029</v>
      </c>
      <c r="C30" s="113" t="s">
        <v>1030</v>
      </c>
      <c r="D30" s="112" t="s">
        <v>435</v>
      </c>
      <c r="E30" s="114">
        <v>5394</v>
      </c>
      <c r="F30" s="112" t="s">
        <v>3488</v>
      </c>
      <c r="G30" s="923" t="s">
        <v>1031</v>
      </c>
      <c r="H30" s="924"/>
    </row>
    <row r="31" spans="1:8" x14ac:dyDescent="0.2">
      <c r="A31" s="111" t="s">
        <v>5849</v>
      </c>
      <c r="B31" s="926" t="s">
        <v>5299</v>
      </c>
      <c r="C31" s="926"/>
      <c r="D31" s="926"/>
      <c r="E31" s="926"/>
      <c r="F31" s="926"/>
      <c r="G31" s="926" t="s">
        <v>5851</v>
      </c>
      <c r="H31" s="925"/>
    </row>
    <row r="32" spans="1:8" x14ac:dyDescent="0.2">
      <c r="A32" s="111" t="s">
        <v>4394</v>
      </c>
      <c r="B32" s="112" t="s">
        <v>904</v>
      </c>
      <c r="C32" s="113" t="s">
        <v>1034</v>
      </c>
      <c r="D32" s="112" t="s">
        <v>1035</v>
      </c>
      <c r="E32" s="114">
        <v>5431</v>
      </c>
      <c r="F32" s="112" t="s">
        <v>1099</v>
      </c>
      <c r="G32" s="926" t="s">
        <v>1036</v>
      </c>
      <c r="H32" s="925"/>
    </row>
    <row r="33" spans="1:8" x14ac:dyDescent="0.2">
      <c r="A33" s="111" t="s">
        <v>4395</v>
      </c>
      <c r="B33" s="112" t="s">
        <v>1037</v>
      </c>
      <c r="C33" s="113" t="s">
        <v>1038</v>
      </c>
      <c r="D33" s="112" t="s">
        <v>1039</v>
      </c>
      <c r="E33" s="114">
        <v>5435</v>
      </c>
      <c r="F33" s="112" t="s">
        <v>1040</v>
      </c>
      <c r="G33" s="926" t="s">
        <v>2108</v>
      </c>
      <c r="H33" s="925"/>
    </row>
    <row r="34" spans="1:8" x14ac:dyDescent="0.2">
      <c r="A34" s="111" t="s">
        <v>1041</v>
      </c>
      <c r="B34" s="112" t="s">
        <v>1043</v>
      </c>
      <c r="C34" s="113" t="s">
        <v>1044</v>
      </c>
      <c r="D34" s="112" t="s">
        <v>807</v>
      </c>
      <c r="E34" s="114">
        <v>5431</v>
      </c>
      <c r="F34" s="112" t="s">
        <v>3744</v>
      </c>
      <c r="G34" s="923" t="s">
        <v>1045</v>
      </c>
      <c r="H34" s="924"/>
    </row>
    <row r="35" spans="1:8" ht="26.25" customHeight="1" x14ac:dyDescent="0.2">
      <c r="A35" s="111" t="s">
        <v>4396</v>
      </c>
      <c r="B35" s="112" t="s">
        <v>1046</v>
      </c>
      <c r="C35" s="113" t="s">
        <v>896</v>
      </c>
      <c r="D35" s="112" t="s">
        <v>2020</v>
      </c>
      <c r="E35" s="114">
        <v>5410</v>
      </c>
      <c r="F35" s="112" t="s">
        <v>1099</v>
      </c>
      <c r="G35" s="923" t="s">
        <v>2021</v>
      </c>
      <c r="H35" s="924"/>
    </row>
    <row r="36" spans="1:8" ht="25.5" customHeight="1" x14ac:dyDescent="0.2">
      <c r="A36" s="111" t="s">
        <v>1042</v>
      </c>
      <c r="B36" s="112" t="s">
        <v>2022</v>
      </c>
      <c r="C36" s="113" t="s">
        <v>2023</v>
      </c>
      <c r="D36" s="112" t="s">
        <v>803</v>
      </c>
      <c r="E36" s="114">
        <v>5428</v>
      </c>
      <c r="F36" s="112" t="s">
        <v>3744</v>
      </c>
      <c r="G36" s="923" t="s">
        <v>5430</v>
      </c>
      <c r="H36" s="924"/>
    </row>
    <row r="37" spans="1:8" x14ac:dyDescent="0.2">
      <c r="A37" s="111" t="s">
        <v>4397</v>
      </c>
      <c r="B37" s="112" t="s">
        <v>804</v>
      </c>
      <c r="C37" s="113" t="s">
        <v>805</v>
      </c>
      <c r="D37" s="112" t="s">
        <v>806</v>
      </c>
      <c r="E37" s="114">
        <v>5424</v>
      </c>
      <c r="F37" s="112" t="s">
        <v>3744</v>
      </c>
      <c r="G37" s="926" t="s">
        <v>808</v>
      </c>
      <c r="H37" s="925"/>
    </row>
    <row r="38" spans="1:8" ht="25.5" customHeight="1" x14ac:dyDescent="0.2">
      <c r="A38" s="111" t="s">
        <v>4399</v>
      </c>
      <c r="B38" s="112" t="s">
        <v>809</v>
      </c>
      <c r="C38" s="113" t="s">
        <v>810</v>
      </c>
      <c r="D38" s="112" t="s">
        <v>811</v>
      </c>
      <c r="E38" s="114">
        <v>5450</v>
      </c>
      <c r="F38" s="112" t="s">
        <v>1099</v>
      </c>
      <c r="G38" s="923" t="s">
        <v>812</v>
      </c>
      <c r="H38" s="924"/>
    </row>
    <row r="39" spans="1:8" x14ac:dyDescent="0.2">
      <c r="A39" s="111" t="s">
        <v>897</v>
      </c>
      <c r="B39" s="112" t="s">
        <v>813</v>
      </c>
      <c r="C39" s="113" t="s">
        <v>814</v>
      </c>
      <c r="D39" s="112" t="s">
        <v>815</v>
      </c>
      <c r="E39" s="114">
        <v>5425</v>
      </c>
      <c r="F39" s="112" t="s">
        <v>1040</v>
      </c>
      <c r="G39" s="926" t="s">
        <v>816</v>
      </c>
      <c r="H39" s="925"/>
    </row>
    <row r="40" spans="1:8" x14ac:dyDescent="0.2">
      <c r="A40" s="111" t="s">
        <v>5786</v>
      </c>
      <c r="B40" s="112" t="s">
        <v>5787</v>
      </c>
      <c r="C40" s="113" t="s">
        <v>5788</v>
      </c>
      <c r="D40" s="112" t="s">
        <v>5789</v>
      </c>
      <c r="E40" s="114">
        <v>5376</v>
      </c>
      <c r="F40" s="112" t="s">
        <v>3488</v>
      </c>
      <c r="G40" s="926" t="s">
        <v>5790</v>
      </c>
      <c r="H40" s="925"/>
    </row>
    <row r="41" spans="1:8" x14ac:dyDescent="0.2">
      <c r="A41" s="111" t="s">
        <v>898</v>
      </c>
      <c r="B41" s="112" t="s">
        <v>817</v>
      </c>
      <c r="C41" s="113" t="s">
        <v>818</v>
      </c>
      <c r="D41" s="112" t="s">
        <v>819</v>
      </c>
      <c r="E41" s="114">
        <v>5418</v>
      </c>
      <c r="F41" s="112" t="s">
        <v>3744</v>
      </c>
      <c r="G41" s="926" t="s">
        <v>822</v>
      </c>
      <c r="H41" s="925"/>
    </row>
    <row r="42" spans="1:8" x14ac:dyDescent="0.2">
      <c r="A42" s="111" t="s">
        <v>900</v>
      </c>
      <c r="B42" s="112" t="s">
        <v>820</v>
      </c>
      <c r="C42" s="113" t="s">
        <v>821</v>
      </c>
      <c r="D42" s="112" t="s">
        <v>3055</v>
      </c>
      <c r="E42" s="114">
        <v>5408</v>
      </c>
      <c r="F42" s="112" t="s">
        <v>3744</v>
      </c>
      <c r="G42" s="926" t="s">
        <v>823</v>
      </c>
      <c r="H42" s="925"/>
    </row>
    <row r="43" spans="1:8" x14ac:dyDescent="0.2">
      <c r="A43" s="111" t="s">
        <v>899</v>
      </c>
      <c r="B43" s="112" t="s">
        <v>824</v>
      </c>
      <c r="C43" s="113" t="s">
        <v>5422</v>
      </c>
      <c r="D43" s="112" t="s">
        <v>5423</v>
      </c>
      <c r="E43" s="114">
        <v>5419</v>
      </c>
      <c r="F43" s="112" t="s">
        <v>1099</v>
      </c>
      <c r="G43" s="926" t="s">
        <v>5424</v>
      </c>
      <c r="H43" s="925"/>
    </row>
    <row r="44" spans="1:8" ht="25.5" customHeight="1" thickBot="1" x14ac:dyDescent="0.25">
      <c r="A44" s="115" t="s">
        <v>4398</v>
      </c>
      <c r="B44" s="116" t="s">
        <v>5425</v>
      </c>
      <c r="C44" s="117" t="s">
        <v>5426</v>
      </c>
      <c r="D44" s="116" t="s">
        <v>3054</v>
      </c>
      <c r="E44" s="118">
        <v>5460</v>
      </c>
      <c r="F44" s="116" t="s">
        <v>3744</v>
      </c>
      <c r="G44" s="1070" t="s">
        <v>5427</v>
      </c>
      <c r="H44" s="1182"/>
    </row>
  </sheetData>
  <mergeCells count="47">
    <mergeCell ref="G33:H33"/>
    <mergeCell ref="G34:H34"/>
    <mergeCell ref="G35:H35"/>
    <mergeCell ref="G29:H29"/>
    <mergeCell ref="G44:H44"/>
    <mergeCell ref="G36:H36"/>
    <mergeCell ref="G37:H37"/>
    <mergeCell ref="G38:H38"/>
    <mergeCell ref="G39:H39"/>
    <mergeCell ref="G41:H41"/>
    <mergeCell ref="G42:H42"/>
    <mergeCell ref="G43:H43"/>
    <mergeCell ref="G40:H40"/>
    <mergeCell ref="G25:H25"/>
    <mergeCell ref="G26:H26"/>
    <mergeCell ref="G28:H28"/>
    <mergeCell ref="G32:H32"/>
    <mergeCell ref="G30:H30"/>
    <mergeCell ref="G31:H31"/>
    <mergeCell ref="G27:H27"/>
    <mergeCell ref="G23:H23"/>
    <mergeCell ref="G24:H24"/>
    <mergeCell ref="A11:B11"/>
    <mergeCell ref="C11:D11"/>
    <mergeCell ref="E11:F11"/>
    <mergeCell ref="A12:B12"/>
    <mergeCell ref="C12:D12"/>
    <mergeCell ref="E12:F12"/>
    <mergeCell ref="A13:H13"/>
    <mergeCell ref="B21:H21"/>
    <mergeCell ref="E17:H17"/>
    <mergeCell ref="B17:C17"/>
    <mergeCell ref="B19:H19"/>
    <mergeCell ref="F18:H18"/>
    <mergeCell ref="B31:F31"/>
    <mergeCell ref="A23:B23"/>
    <mergeCell ref="A24:B24"/>
    <mergeCell ref="D23:F23"/>
    <mergeCell ref="D24:F24"/>
    <mergeCell ref="A1:B1"/>
    <mergeCell ref="C1:H1"/>
    <mergeCell ref="C2:H2"/>
    <mergeCell ref="A10:H10"/>
    <mergeCell ref="A3:B3"/>
    <mergeCell ref="A2:B2"/>
    <mergeCell ref="G4:H6"/>
    <mergeCell ref="G7:H8"/>
  </mergeCells>
  <phoneticPr fontId="0" type="noConversion"/>
  <hyperlinks>
    <hyperlink ref="D6" location="PwrlineHarper!A1" tooltip="Powerline &amp; Harper Lake area trails in Louisville" display="Powerline Harper Trail" xr:uid="{00000000-0004-0000-1900-000000000000}"/>
    <hyperlink ref="D4" location="CoalCreek!A1" display="Coal Creek Trail" xr:uid="{00000000-0004-0000-1900-000001000000}"/>
    <hyperlink ref="D5" location="LouisvileEW!A1" display="Louisvile EW Trail" xr:uid="{00000000-0004-0000-1900-000002000000}"/>
    <hyperlink ref="A2:B2" location="Overview!A1" tooltip="Go to Trail Network Overview sheet" display="Trail Network Overview" xr:uid="{00000000-0004-0000-1900-000003000000}"/>
  </hyperlinks>
  <pageMargins left="1" right="0.75" top="0.75" bottom="0.75" header="0.5" footer="0.5"/>
  <pageSetup scale="78" orientation="portrait" r:id="rId1"/>
  <headerFooter alignWithMargins="0">
    <oddHeader>&amp;L&amp;"Arial,Bold"&amp;Uhttp://geobiking.org&amp;C&amp;F</oddHeader>
    <oddFooter>&amp;LAuthor: &amp;"Arial,Bold"Robert Prehn&amp;CData free for personal use and remains property of author.&amp;R&amp;D</oddFooter>
  </headerFooter>
  <webPublishItems count="1">
    <webPublishItem id="21127" divId="DR_North_21127" sourceType="sheet" destinationFile="C:\GPS\Bicycle\CO_DN\CO_DN_GRR.htm" title="GeoBiking CO_DN GRR Description"/>
  </webPublishItem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11">
    <pageSetUpPr fitToPage="1"/>
  </sheetPr>
  <dimension ref="A1:H56"/>
  <sheetViews>
    <sheetView topLeftCell="A2" zoomScaleNormal="100" workbookViewId="0">
      <selection activeCell="A2" sqref="A1:XFD1048576"/>
    </sheetView>
  </sheetViews>
  <sheetFormatPr defaultRowHeight="12.75" x14ac:dyDescent="0.2"/>
  <cols>
    <col min="1" max="1" width="10.42578125" bestFit="1" customWidth="1"/>
    <col min="2" max="2" width="11.42578125" bestFit="1" customWidth="1"/>
    <col min="3" max="3" width="12.140625" bestFit="1" customWidth="1"/>
    <col min="4" max="4" width="18" bestFit="1" customWidth="1"/>
    <col min="5" max="5" width="9" bestFit="1" customWidth="1"/>
    <col min="6" max="6" width="15.140625" bestFit="1" customWidth="1"/>
    <col min="7" max="7" width="8.140625" bestFit="1" customWidth="1"/>
    <col min="8" max="8" width="26.85546875" customWidth="1"/>
  </cols>
  <sheetData>
    <row r="1" spans="1:8" ht="24.75" customHeight="1" x14ac:dyDescent="0.2">
      <c r="A1" s="942" t="s">
        <v>1613</v>
      </c>
      <c r="B1" s="943"/>
      <c r="C1" s="979" t="s">
        <v>1614</v>
      </c>
      <c r="D1" s="1004"/>
      <c r="E1" s="1004"/>
      <c r="F1" s="1004"/>
      <c r="G1" s="1004"/>
      <c r="H1" s="1004"/>
    </row>
    <row r="2" spans="1:8" ht="25.5" customHeight="1" x14ac:dyDescent="0.2">
      <c r="A2" s="874" t="s">
        <v>2679</v>
      </c>
      <c r="B2" s="874"/>
      <c r="C2" s="875" t="s">
        <v>1611</v>
      </c>
      <c r="D2" s="875"/>
      <c r="E2" s="875"/>
      <c r="F2" s="875"/>
      <c r="G2" s="875"/>
      <c r="H2" s="875"/>
    </row>
    <row r="3" spans="1:8" x14ac:dyDescent="0.2">
      <c r="A3" s="874"/>
      <c r="B3" s="874"/>
      <c r="C3" s="18"/>
      <c r="E3" s="25"/>
      <c r="F3" s="25"/>
      <c r="G3" s="25"/>
      <c r="H3" s="25"/>
    </row>
    <row r="4" spans="1:8" ht="12.75" customHeight="1" x14ac:dyDescent="0.2">
      <c r="A4" s="186" t="s">
        <v>2545</v>
      </c>
      <c r="B4" s="231" t="s">
        <v>2029</v>
      </c>
      <c r="C4" s="27" t="s">
        <v>220</v>
      </c>
      <c r="D4" s="2" t="s">
        <v>1161</v>
      </c>
      <c r="E4" s="25"/>
      <c r="F4" s="27" t="s">
        <v>3975</v>
      </c>
      <c r="G4" s="876" t="s">
        <v>5070</v>
      </c>
      <c r="H4" s="876"/>
    </row>
    <row r="5" spans="1:8" ht="12.75" customHeight="1" x14ac:dyDescent="0.2">
      <c r="A5" s="209"/>
      <c r="B5" s="231"/>
      <c r="C5" s="27"/>
      <c r="D5" s="874" t="s">
        <v>3175</v>
      </c>
      <c r="E5" s="874"/>
      <c r="F5" s="34"/>
      <c r="G5" s="876"/>
      <c r="H5" s="876"/>
    </row>
    <row r="6" spans="1:8" ht="12.75" customHeight="1" x14ac:dyDescent="0.2">
      <c r="A6" s="209"/>
      <c r="B6" s="173"/>
      <c r="C6" s="27"/>
      <c r="D6" s="2" t="s">
        <v>5150</v>
      </c>
      <c r="E6" s="25"/>
      <c r="F6" s="34"/>
      <c r="G6" s="876"/>
      <c r="H6" s="876"/>
    </row>
    <row r="7" spans="1:8" x14ac:dyDescent="0.2">
      <c r="C7" s="45"/>
      <c r="D7" t="s">
        <v>5148</v>
      </c>
      <c r="E7" s="25"/>
      <c r="F7" s="154"/>
      <c r="G7" s="876"/>
      <c r="H7" s="876"/>
    </row>
    <row r="8" spans="1:8" x14ac:dyDescent="0.2">
      <c r="A8" s="28" t="s">
        <v>5202</v>
      </c>
      <c r="B8" s="3">
        <f>COUNT(E29:E54)</f>
        <v>26</v>
      </c>
      <c r="C8" s="45"/>
      <c r="D8" s="2" t="s">
        <v>5142</v>
      </c>
      <c r="E8" s="25" t="s">
        <v>3146</v>
      </c>
      <c r="F8" s="154"/>
      <c r="G8" s="154"/>
      <c r="H8" s="26"/>
    </row>
    <row r="9" spans="1:8" x14ac:dyDescent="0.2">
      <c r="C9" s="45"/>
      <c r="D9" s="2" t="s">
        <v>3951</v>
      </c>
      <c r="E9" s="25"/>
      <c r="F9" s="154"/>
      <c r="G9" s="154"/>
      <c r="H9" s="26"/>
    </row>
    <row r="10" spans="1:8" x14ac:dyDescent="0.2">
      <c r="C10" s="45"/>
      <c r="D10" s="2" t="s">
        <v>5143</v>
      </c>
      <c r="E10" s="25" t="s">
        <v>5069</v>
      </c>
      <c r="F10" s="200" t="s">
        <v>4871</v>
      </c>
      <c r="G10" s="1184" t="s">
        <v>7982</v>
      </c>
      <c r="H10" s="892"/>
    </row>
    <row r="11" spans="1:8" x14ac:dyDescent="0.2">
      <c r="A11" s="2"/>
      <c r="B11" s="2"/>
      <c r="C11" s="247"/>
      <c r="F11" s="205">
        <v>43985</v>
      </c>
      <c r="G11" s="892"/>
      <c r="H11" s="892"/>
    </row>
    <row r="12" spans="1:8" ht="13.5" thickBot="1" x14ac:dyDescent="0.25">
      <c r="C12" s="9"/>
    </row>
    <row r="13" spans="1:8" x14ac:dyDescent="0.2">
      <c r="A13" s="877" t="s">
        <v>5619</v>
      </c>
      <c r="B13" s="878"/>
      <c r="C13" s="878"/>
      <c r="D13" s="878"/>
      <c r="E13" s="878"/>
      <c r="F13" s="878"/>
      <c r="G13" s="878"/>
      <c r="H13" s="879"/>
    </row>
    <row r="14" spans="1:8" s="24" customFormat="1" ht="13.5" thickBot="1" x14ac:dyDescent="0.25">
      <c r="A14" s="880" t="s">
        <v>3816</v>
      </c>
      <c r="B14" s="881"/>
      <c r="C14" s="882" t="s">
        <v>3817</v>
      </c>
      <c r="D14" s="882"/>
      <c r="E14" s="882" t="s">
        <v>3818</v>
      </c>
      <c r="F14" s="882"/>
      <c r="G14" s="191"/>
      <c r="H14" s="196" t="s">
        <v>530</v>
      </c>
    </row>
    <row r="15" spans="1:8" ht="13.5" thickBot="1" x14ac:dyDescent="0.25">
      <c r="A15" s="940"/>
      <c r="B15" s="940"/>
      <c r="C15" s="974">
        <v>11.6</v>
      </c>
      <c r="D15" s="941"/>
      <c r="E15" s="883">
        <v>6.9</v>
      </c>
      <c r="F15" s="883"/>
      <c r="G15" s="192"/>
    </row>
    <row r="16" spans="1:8" x14ac:dyDescent="0.2">
      <c r="A16" s="867" t="s">
        <v>3081</v>
      </c>
      <c r="B16" s="868"/>
      <c r="C16" s="868"/>
      <c r="D16" s="868"/>
      <c r="E16" s="868"/>
      <c r="F16" s="868"/>
      <c r="G16" s="868"/>
      <c r="H16" s="869"/>
    </row>
    <row r="17" spans="1:8" ht="13.5" thickBot="1" x14ac:dyDescent="0.25">
      <c r="A17" s="12" t="s">
        <v>3819</v>
      </c>
      <c r="B17" s="13" t="s">
        <v>3820</v>
      </c>
      <c r="C17" s="14" t="s">
        <v>3821</v>
      </c>
      <c r="D17" s="13" t="s">
        <v>3822</v>
      </c>
      <c r="E17" s="13" t="s">
        <v>3823</v>
      </c>
      <c r="F17" s="13" t="s">
        <v>3363</v>
      </c>
      <c r="G17" s="13" t="s">
        <v>1388</v>
      </c>
      <c r="H17" s="195" t="s">
        <v>3824</v>
      </c>
    </row>
    <row r="18" spans="1:8" s="8" customFormat="1" x14ac:dyDescent="0.2">
      <c r="A18" s="21">
        <f>E29</f>
        <v>5293</v>
      </c>
      <c r="B18" s="21">
        <f>E54</f>
        <v>5063</v>
      </c>
      <c r="C18" s="22">
        <v>5063</v>
      </c>
      <c r="D18" s="22">
        <v>5405</v>
      </c>
      <c r="E18" s="22">
        <f>B18-A18</f>
        <v>-230</v>
      </c>
      <c r="F18" s="22">
        <v>583</v>
      </c>
      <c r="G18" s="22">
        <v>784</v>
      </c>
      <c r="H18" s="197">
        <v>1</v>
      </c>
    </row>
    <row r="19" spans="1:8" s="8" customFormat="1" x14ac:dyDescent="0.2">
      <c r="A19" s="3"/>
      <c r="B19" s="3"/>
      <c r="C19" s="10"/>
      <c r="D19" s="11"/>
      <c r="E19" s="11"/>
      <c r="F19" s="11"/>
      <c r="G19" s="11"/>
      <c r="H19" s="15"/>
    </row>
    <row r="20" spans="1:8" s="8" customFormat="1" x14ac:dyDescent="0.2">
      <c r="A20" s="148" t="s">
        <v>3079</v>
      </c>
      <c r="B20" s="901" t="s">
        <v>3367</v>
      </c>
      <c r="C20" s="1042"/>
      <c r="D20" s="175" t="s">
        <v>3080</v>
      </c>
      <c r="E20" s="890" t="s">
        <v>1591</v>
      </c>
      <c r="F20" s="890"/>
      <c r="G20" s="890"/>
      <c r="H20" s="890"/>
    </row>
    <row r="21" spans="1:8" s="8" customFormat="1" x14ac:dyDescent="0.2">
      <c r="A21" s="19"/>
      <c r="B21" s="19"/>
      <c r="C21" s="16"/>
      <c r="D21" s="175" t="s">
        <v>1165</v>
      </c>
      <c r="E21" s="244" t="s">
        <v>2037</v>
      </c>
      <c r="F21" s="17"/>
      <c r="G21" s="17"/>
      <c r="H21" s="17"/>
    </row>
    <row r="22" spans="1:8" s="8" customFormat="1" ht="12.75" customHeight="1" x14ac:dyDescent="0.2">
      <c r="A22" s="148" t="s">
        <v>3083</v>
      </c>
      <c r="B22" s="901" t="s">
        <v>6555</v>
      </c>
      <c r="C22" s="1042"/>
      <c r="D22" s="1042"/>
      <c r="E22" s="1042"/>
      <c r="F22" s="1042"/>
      <c r="G22" s="1042"/>
      <c r="H22" s="1042"/>
    </row>
    <row r="23" spans="1:8" s="8" customFormat="1" x14ac:dyDescent="0.2">
      <c r="A23" s="19"/>
      <c r="B23" s="19"/>
      <c r="C23" s="16"/>
      <c r="D23" s="17"/>
      <c r="E23" s="17"/>
      <c r="F23" s="17"/>
      <c r="G23" s="17"/>
      <c r="H23" s="17"/>
    </row>
    <row r="24" spans="1:8" s="8" customFormat="1" ht="12.75" customHeight="1" x14ac:dyDescent="0.2">
      <c r="A24" s="148" t="s">
        <v>4159</v>
      </c>
      <c r="B24" s="1168"/>
      <c r="C24" s="1024"/>
      <c r="D24" s="1024"/>
      <c r="E24" s="1024"/>
      <c r="F24" s="1024"/>
      <c r="G24" s="1024"/>
      <c r="H24" s="1024"/>
    </row>
    <row r="25" spans="1:8" ht="13.5" thickBot="1" x14ac:dyDescent="0.25">
      <c r="C25" s="1"/>
    </row>
    <row r="26" spans="1:8" ht="13.5" thickBot="1" x14ac:dyDescent="0.25">
      <c r="A26" s="969" t="s">
        <v>2683</v>
      </c>
      <c r="B26" s="969"/>
      <c r="C26" s="163" t="s">
        <v>5913</v>
      </c>
      <c r="D26" s="969" t="s">
        <v>5907</v>
      </c>
      <c r="E26" s="969"/>
      <c r="F26" s="969"/>
      <c r="G26" s="897" t="s">
        <v>5906</v>
      </c>
      <c r="H26" s="899"/>
    </row>
    <row r="27" spans="1:8" ht="13.5" thickBot="1" x14ac:dyDescent="0.25">
      <c r="A27" s="1183" t="s">
        <v>4565</v>
      </c>
      <c r="B27" s="1183"/>
      <c r="C27" s="292" t="s">
        <v>4566</v>
      </c>
      <c r="D27" s="901" t="s">
        <v>1398</v>
      </c>
      <c r="E27" s="876"/>
      <c r="F27" s="876"/>
      <c r="G27" s="902" t="s">
        <v>6558</v>
      </c>
      <c r="H27" s="902"/>
    </row>
    <row r="28" spans="1:8" s="3" customFormat="1" ht="13.5" thickBot="1" x14ac:dyDescent="0.25">
      <c r="A28" s="4" t="s">
        <v>3488</v>
      </c>
      <c r="B28" s="4" t="s">
        <v>3320</v>
      </c>
      <c r="C28" s="5" t="s">
        <v>3319</v>
      </c>
      <c r="D28" s="4" t="s">
        <v>3992</v>
      </c>
      <c r="E28" s="4" t="s">
        <v>3486</v>
      </c>
      <c r="F28" s="4" t="s">
        <v>3318</v>
      </c>
      <c r="G28" s="903" t="s">
        <v>3950</v>
      </c>
      <c r="H28" s="904"/>
    </row>
    <row r="29" spans="1:8" x14ac:dyDescent="0.2">
      <c r="A29" s="123" t="s">
        <v>5541</v>
      </c>
      <c r="B29" s="124" t="s">
        <v>733</v>
      </c>
      <c r="C29" s="124" t="s">
        <v>732</v>
      </c>
      <c r="D29" s="125" t="s">
        <v>5785</v>
      </c>
      <c r="E29" s="126">
        <v>5293</v>
      </c>
      <c r="F29" s="125" t="s">
        <v>3744</v>
      </c>
      <c r="G29" s="1082" t="s">
        <v>4161</v>
      </c>
      <c r="H29" s="906"/>
    </row>
    <row r="30" spans="1:8" x14ac:dyDescent="0.2">
      <c r="A30" s="127" t="s">
        <v>5783</v>
      </c>
      <c r="B30" s="50" t="s">
        <v>733</v>
      </c>
      <c r="C30" s="50" t="s">
        <v>5784</v>
      </c>
      <c r="D30" s="49" t="s">
        <v>5782</v>
      </c>
      <c r="E30" s="128">
        <v>5299</v>
      </c>
      <c r="F30" s="49" t="s">
        <v>3744</v>
      </c>
      <c r="G30" s="929" t="s">
        <v>5781</v>
      </c>
      <c r="H30" s="910"/>
    </row>
    <row r="31" spans="1:8" ht="25.5" customHeight="1" x14ac:dyDescent="0.2">
      <c r="A31" s="127" t="s">
        <v>5780</v>
      </c>
      <c r="B31" s="50" t="s">
        <v>734</v>
      </c>
      <c r="C31" s="50" t="s">
        <v>731</v>
      </c>
      <c r="D31" s="49" t="s">
        <v>2961</v>
      </c>
      <c r="E31" s="128">
        <v>5347</v>
      </c>
      <c r="F31" s="49" t="s">
        <v>3744</v>
      </c>
      <c r="G31" s="929" t="s">
        <v>352</v>
      </c>
      <c r="H31" s="910"/>
    </row>
    <row r="32" spans="1:8" x14ac:dyDescent="0.2">
      <c r="A32" s="127" t="s">
        <v>2668</v>
      </c>
      <c r="B32" s="50" t="s">
        <v>5777</v>
      </c>
      <c r="C32" s="50" t="s">
        <v>5778</v>
      </c>
      <c r="D32" s="49" t="s">
        <v>3772</v>
      </c>
      <c r="E32" s="128">
        <v>5412</v>
      </c>
      <c r="F32" s="49" t="s">
        <v>3744</v>
      </c>
      <c r="G32" s="929" t="s">
        <v>5532</v>
      </c>
      <c r="H32" s="910"/>
    </row>
    <row r="33" spans="1:8" ht="26.25" customHeight="1" x14ac:dyDescent="0.2">
      <c r="A33" s="127" t="s">
        <v>2669</v>
      </c>
      <c r="B33" s="50" t="s">
        <v>735</v>
      </c>
      <c r="C33" s="50" t="s">
        <v>2614</v>
      </c>
      <c r="D33" s="49" t="s">
        <v>5779</v>
      </c>
      <c r="E33" s="128">
        <v>5411</v>
      </c>
      <c r="F33" s="49" t="s">
        <v>3744</v>
      </c>
      <c r="G33" s="929" t="s">
        <v>5533</v>
      </c>
      <c r="H33" s="910"/>
    </row>
    <row r="34" spans="1:8" x14ac:dyDescent="0.2">
      <c r="A34" s="127" t="s">
        <v>4462</v>
      </c>
      <c r="B34" s="50" t="s">
        <v>736</v>
      </c>
      <c r="C34" s="50" t="s">
        <v>730</v>
      </c>
      <c r="D34" s="49" t="s">
        <v>2962</v>
      </c>
      <c r="E34" s="128">
        <v>5348</v>
      </c>
      <c r="F34" s="49" t="s">
        <v>5017</v>
      </c>
      <c r="G34" s="929" t="s">
        <v>353</v>
      </c>
      <c r="H34" s="910"/>
    </row>
    <row r="35" spans="1:8" x14ac:dyDescent="0.2">
      <c r="A35" s="127" t="s">
        <v>4463</v>
      </c>
      <c r="B35" s="50" t="s">
        <v>737</v>
      </c>
      <c r="C35" s="50" t="s">
        <v>729</v>
      </c>
      <c r="D35" s="49" t="s">
        <v>2963</v>
      </c>
      <c r="E35" s="128">
        <v>5328</v>
      </c>
      <c r="F35" s="49" t="s">
        <v>3485</v>
      </c>
      <c r="G35" s="929" t="s">
        <v>354</v>
      </c>
      <c r="H35" s="910"/>
    </row>
    <row r="36" spans="1:8" x14ac:dyDescent="0.2">
      <c r="A36" s="127" t="s">
        <v>4284</v>
      </c>
      <c r="B36" s="49" t="s">
        <v>4286</v>
      </c>
      <c r="C36" s="50" t="s">
        <v>5066</v>
      </c>
      <c r="D36" s="49" t="s">
        <v>4275</v>
      </c>
      <c r="E36" s="128">
        <v>5240</v>
      </c>
      <c r="F36" s="49" t="s">
        <v>3744</v>
      </c>
      <c r="G36" s="929" t="s">
        <v>5067</v>
      </c>
      <c r="H36" s="910"/>
    </row>
    <row r="37" spans="1:8" x14ac:dyDescent="0.2">
      <c r="A37" s="127" t="s">
        <v>4285</v>
      </c>
      <c r="B37" s="49" t="s">
        <v>4277</v>
      </c>
      <c r="C37" s="50" t="s">
        <v>4278</v>
      </c>
      <c r="D37" s="49" t="s">
        <v>4279</v>
      </c>
      <c r="E37" s="128">
        <v>5240</v>
      </c>
      <c r="F37" s="49" t="s">
        <v>3744</v>
      </c>
      <c r="G37" s="929" t="s">
        <v>5068</v>
      </c>
      <c r="H37" s="910"/>
    </row>
    <row r="38" spans="1:8" x14ac:dyDescent="0.2">
      <c r="A38" s="127" t="s">
        <v>4464</v>
      </c>
      <c r="B38" s="50" t="s">
        <v>738</v>
      </c>
      <c r="C38" s="50" t="s">
        <v>728</v>
      </c>
      <c r="D38" s="49" t="s">
        <v>435</v>
      </c>
      <c r="E38" s="128">
        <v>5270</v>
      </c>
      <c r="F38" s="740" t="s">
        <v>116</v>
      </c>
      <c r="G38" s="929" t="s">
        <v>355</v>
      </c>
      <c r="H38" s="910"/>
    </row>
    <row r="39" spans="1:8" ht="12.75" customHeight="1" x14ac:dyDescent="0.2">
      <c r="A39" s="127" t="s">
        <v>4465</v>
      </c>
      <c r="B39" s="50" t="s">
        <v>739</v>
      </c>
      <c r="C39" s="50" t="s">
        <v>727</v>
      </c>
      <c r="D39" s="49" t="s">
        <v>5530</v>
      </c>
      <c r="E39" s="128">
        <v>5260</v>
      </c>
      <c r="F39" s="49" t="s">
        <v>2954</v>
      </c>
      <c r="G39" s="929" t="s">
        <v>356</v>
      </c>
      <c r="H39" s="910"/>
    </row>
    <row r="40" spans="1:8" x14ac:dyDescent="0.2">
      <c r="A40" s="127" t="s">
        <v>5538</v>
      </c>
      <c r="B40" s="50" t="s">
        <v>2433</v>
      </c>
      <c r="C40" s="50" t="s">
        <v>726</v>
      </c>
      <c r="D40" s="49" t="s">
        <v>5531</v>
      </c>
      <c r="E40" s="128">
        <v>5220</v>
      </c>
      <c r="F40" s="49" t="s">
        <v>3744</v>
      </c>
      <c r="G40" s="929" t="s">
        <v>5535</v>
      </c>
      <c r="H40" s="910"/>
    </row>
    <row r="41" spans="1:8" x14ac:dyDescent="0.2">
      <c r="A41" s="127" t="s">
        <v>5539</v>
      </c>
      <c r="B41" s="50" t="s">
        <v>740</v>
      </c>
      <c r="C41" s="50" t="s">
        <v>725</v>
      </c>
      <c r="D41" s="49" t="s">
        <v>5534</v>
      </c>
      <c r="E41" s="128">
        <v>5190</v>
      </c>
      <c r="F41" s="49" t="s">
        <v>3744</v>
      </c>
      <c r="G41" s="929" t="s">
        <v>5536</v>
      </c>
      <c r="H41" s="910"/>
    </row>
    <row r="42" spans="1:8" s="269" customFormat="1" x14ac:dyDescent="0.2">
      <c r="A42" s="268" t="s">
        <v>848</v>
      </c>
      <c r="B42" s="265" t="s">
        <v>849</v>
      </c>
      <c r="C42" s="265" t="s">
        <v>850</v>
      </c>
      <c r="D42" s="267" t="s">
        <v>851</v>
      </c>
      <c r="E42" s="266">
        <v>5148</v>
      </c>
      <c r="F42" s="267" t="s">
        <v>3744</v>
      </c>
      <c r="G42" s="917" t="s">
        <v>852</v>
      </c>
      <c r="H42" s="918"/>
    </row>
    <row r="43" spans="1:8" x14ac:dyDescent="0.2">
      <c r="A43" s="127" t="s">
        <v>4466</v>
      </c>
      <c r="B43" s="50" t="s">
        <v>2405</v>
      </c>
      <c r="C43" s="50" t="s">
        <v>722</v>
      </c>
      <c r="D43" s="49" t="s">
        <v>5540</v>
      </c>
      <c r="E43" s="128">
        <v>5144</v>
      </c>
      <c r="F43" s="49" t="s">
        <v>3316</v>
      </c>
      <c r="G43" s="929" t="s">
        <v>1144</v>
      </c>
      <c r="H43" s="910"/>
    </row>
    <row r="44" spans="1:8" x14ac:dyDescent="0.2">
      <c r="A44" s="127" t="s">
        <v>3171</v>
      </c>
      <c r="B44" s="50" t="s">
        <v>3172</v>
      </c>
      <c r="C44" s="50" t="s">
        <v>3173</v>
      </c>
      <c r="D44" s="49" t="s">
        <v>3156</v>
      </c>
      <c r="E44" s="128">
        <v>5141</v>
      </c>
      <c r="F44" s="49" t="s">
        <v>3744</v>
      </c>
      <c r="G44" s="929" t="s">
        <v>3174</v>
      </c>
      <c r="H44" s="910"/>
    </row>
    <row r="45" spans="1:8" ht="26.25" customHeight="1" x14ac:dyDescent="0.2">
      <c r="A45" s="127" t="s">
        <v>5775</v>
      </c>
      <c r="B45" s="50" t="s">
        <v>741</v>
      </c>
      <c r="C45" s="50" t="s">
        <v>721</v>
      </c>
      <c r="D45" s="49" t="s">
        <v>5776</v>
      </c>
      <c r="E45" s="128">
        <v>5137</v>
      </c>
      <c r="F45" s="49" t="s">
        <v>3744</v>
      </c>
      <c r="G45" s="929" t="s">
        <v>5537</v>
      </c>
      <c r="H45" s="910"/>
    </row>
    <row r="46" spans="1:8" x14ac:dyDescent="0.2">
      <c r="A46" s="127" t="s">
        <v>4467</v>
      </c>
      <c r="B46" s="50" t="s">
        <v>742</v>
      </c>
      <c r="C46" s="50" t="s">
        <v>723</v>
      </c>
      <c r="D46" s="49" t="s">
        <v>2964</v>
      </c>
      <c r="E46" s="128">
        <v>5121</v>
      </c>
      <c r="F46" s="49" t="s">
        <v>3744</v>
      </c>
      <c r="G46" s="929" t="s">
        <v>1145</v>
      </c>
      <c r="H46" s="910"/>
    </row>
    <row r="47" spans="1:8" x14ac:dyDescent="0.2">
      <c r="A47" s="127" t="s">
        <v>4087</v>
      </c>
      <c r="B47" s="50" t="s">
        <v>4085</v>
      </c>
      <c r="C47" s="50" t="s">
        <v>4086</v>
      </c>
      <c r="D47" s="49" t="s">
        <v>4089</v>
      </c>
      <c r="E47" s="128">
        <v>5110</v>
      </c>
      <c r="F47" s="49" t="s">
        <v>3744</v>
      </c>
      <c r="G47" s="929" t="s">
        <v>4088</v>
      </c>
      <c r="H47" s="910"/>
    </row>
    <row r="48" spans="1:8" x14ac:dyDescent="0.2">
      <c r="A48" s="127" t="s">
        <v>4468</v>
      </c>
      <c r="B48" s="50" t="s">
        <v>936</v>
      </c>
      <c r="C48" s="50" t="s">
        <v>720</v>
      </c>
      <c r="D48" s="49" t="s">
        <v>2965</v>
      </c>
      <c r="E48" s="128">
        <v>5107</v>
      </c>
      <c r="F48" s="49" t="s">
        <v>3744</v>
      </c>
      <c r="G48" s="929" t="s">
        <v>1746</v>
      </c>
      <c r="H48" s="910"/>
    </row>
    <row r="49" spans="1:8" x14ac:dyDescent="0.2">
      <c r="A49" s="593" t="s">
        <v>4469</v>
      </c>
      <c r="B49" s="742" t="s">
        <v>4459</v>
      </c>
      <c r="C49" s="742" t="s">
        <v>4470</v>
      </c>
      <c r="D49" s="743" t="s">
        <v>4460</v>
      </c>
      <c r="E49" s="595">
        <v>5115</v>
      </c>
      <c r="F49" s="743" t="s">
        <v>31</v>
      </c>
      <c r="G49" s="1185" t="s">
        <v>4461</v>
      </c>
      <c r="H49" s="1186"/>
    </row>
    <row r="50" spans="1:8" x14ac:dyDescent="0.2">
      <c r="A50" s="127" t="s">
        <v>7820</v>
      </c>
      <c r="B50" s="440" t="s">
        <v>6553</v>
      </c>
      <c r="C50" s="440" t="s">
        <v>6554</v>
      </c>
      <c r="D50" s="804" t="s">
        <v>7981</v>
      </c>
      <c r="E50" s="128">
        <v>5081</v>
      </c>
      <c r="F50" s="441" t="s">
        <v>3744</v>
      </c>
      <c r="G50" s="1034" t="s">
        <v>7981</v>
      </c>
      <c r="H50" s="910"/>
    </row>
    <row r="51" spans="1:8" s="741" customFormat="1" x14ac:dyDescent="0.2">
      <c r="A51" s="757" t="s">
        <v>7822</v>
      </c>
      <c r="B51" s="751" t="s">
        <v>7828</v>
      </c>
      <c r="C51" s="751" t="s">
        <v>7829</v>
      </c>
      <c r="D51" s="758" t="s">
        <v>7830</v>
      </c>
      <c r="E51" s="759">
        <v>5096</v>
      </c>
      <c r="F51" s="758" t="s">
        <v>3744</v>
      </c>
      <c r="G51" s="1191" t="s">
        <v>7827</v>
      </c>
      <c r="H51" s="1192"/>
    </row>
    <row r="52" spans="1:8" s="741" customFormat="1" ht="15" customHeight="1" x14ac:dyDescent="0.2">
      <c r="A52" s="753" t="s">
        <v>7823</v>
      </c>
      <c r="B52" s="754" t="s">
        <v>7824</v>
      </c>
      <c r="C52" s="754" t="s">
        <v>7825</v>
      </c>
      <c r="D52" s="755" t="s">
        <v>7826</v>
      </c>
      <c r="E52" s="756">
        <v>5104</v>
      </c>
      <c r="F52" s="755" t="s">
        <v>2108</v>
      </c>
      <c r="G52" s="1189" t="s">
        <v>7836</v>
      </c>
      <c r="H52" s="1190"/>
    </row>
    <row r="53" spans="1:8" s="741" customFormat="1" x14ac:dyDescent="0.2">
      <c r="A53" s="753" t="s">
        <v>7831</v>
      </c>
      <c r="B53" s="754" t="s">
        <v>7832</v>
      </c>
      <c r="C53" s="754" t="s">
        <v>7833</v>
      </c>
      <c r="D53" s="755" t="s">
        <v>7834</v>
      </c>
      <c r="E53" s="756">
        <v>5120</v>
      </c>
      <c r="F53" s="755" t="s">
        <v>31</v>
      </c>
      <c r="G53" s="1189" t="s">
        <v>7835</v>
      </c>
      <c r="H53" s="1190"/>
    </row>
    <row r="54" spans="1:8" ht="27" customHeight="1" thickBot="1" x14ac:dyDescent="0.25">
      <c r="A54" s="526" t="s">
        <v>7979</v>
      </c>
      <c r="B54" s="527" t="s">
        <v>6551</v>
      </c>
      <c r="C54" s="527" t="s">
        <v>6552</v>
      </c>
      <c r="D54" s="830" t="s">
        <v>7980</v>
      </c>
      <c r="E54" s="529">
        <v>5063</v>
      </c>
      <c r="F54" s="528" t="s">
        <v>3744</v>
      </c>
      <c r="G54" s="1187" t="s">
        <v>7821</v>
      </c>
      <c r="H54" s="1188"/>
    </row>
    <row r="56" spans="1:8" s="8" customFormat="1" x14ac:dyDescent="0.2">
      <c r="A56" s="28" t="s">
        <v>295</v>
      </c>
      <c r="B56" s="226" t="s">
        <v>3697</v>
      </c>
      <c r="C56" s="2" t="s">
        <v>2169</v>
      </c>
    </row>
  </sheetData>
  <mergeCells count="53">
    <mergeCell ref="G42:H42"/>
    <mergeCell ref="G49:H49"/>
    <mergeCell ref="G50:H50"/>
    <mergeCell ref="G54:H54"/>
    <mergeCell ref="G43:H43"/>
    <mergeCell ref="G45:H45"/>
    <mergeCell ref="G46:H46"/>
    <mergeCell ref="G48:H48"/>
    <mergeCell ref="G47:H47"/>
    <mergeCell ref="G44:H44"/>
    <mergeCell ref="G53:H53"/>
    <mergeCell ref="G51:H51"/>
    <mergeCell ref="G52:H52"/>
    <mergeCell ref="G39:H39"/>
    <mergeCell ref="G40:H40"/>
    <mergeCell ref="G41:H41"/>
    <mergeCell ref="G34:H34"/>
    <mergeCell ref="G35:H35"/>
    <mergeCell ref="G36:H36"/>
    <mergeCell ref="G37:H37"/>
    <mergeCell ref="G38:H38"/>
    <mergeCell ref="G29:H29"/>
    <mergeCell ref="G31:H31"/>
    <mergeCell ref="G33:H33"/>
    <mergeCell ref="G32:H32"/>
    <mergeCell ref="G30:H30"/>
    <mergeCell ref="A16:H16"/>
    <mergeCell ref="B22:H22"/>
    <mergeCell ref="E20:H20"/>
    <mergeCell ref="A14:B14"/>
    <mergeCell ref="C14:D14"/>
    <mergeCell ref="E14:F14"/>
    <mergeCell ref="A15:B15"/>
    <mergeCell ref="C15:D15"/>
    <mergeCell ref="E15:F15"/>
    <mergeCell ref="B20:C20"/>
    <mergeCell ref="A1:B1"/>
    <mergeCell ref="C1:H1"/>
    <mergeCell ref="C2:H2"/>
    <mergeCell ref="A13:H13"/>
    <mergeCell ref="A3:B3"/>
    <mergeCell ref="A2:B2"/>
    <mergeCell ref="G4:H7"/>
    <mergeCell ref="G10:H11"/>
    <mergeCell ref="D5:E5"/>
    <mergeCell ref="G28:H28"/>
    <mergeCell ref="B24:H24"/>
    <mergeCell ref="A26:B26"/>
    <mergeCell ref="A27:B27"/>
    <mergeCell ref="D26:F26"/>
    <mergeCell ref="D27:F27"/>
    <mergeCell ref="G26:H26"/>
    <mergeCell ref="G27:H27"/>
  </mergeCells>
  <phoneticPr fontId="0" type="noConversion"/>
  <hyperlinks>
    <hyperlink ref="D4" location="'104th'!A1" display="104th Ave Tr" xr:uid="{00000000-0004-0000-1A00-000000000000}"/>
    <hyperlink ref="D8" location="ThorntonNS!A1" display="Thornton NS" xr:uid="{00000000-0004-0000-1A00-000001000000}"/>
    <hyperlink ref="D9" location="PlatteRiverN!A1" display="Platte River N" xr:uid="{00000000-0004-0000-1A00-000002000000}"/>
    <hyperlink ref="A2:B2" location="Overview!A1" tooltip="Go to Trail Network Overview sheet" display="Trail Network Overview" xr:uid="{00000000-0004-0000-1A00-000003000000}"/>
    <hyperlink ref="D6" location="FarmersCanalNE!A1" display="Farmers Canal NE" xr:uid="{00000000-0004-0000-1A00-000004000000}"/>
    <hyperlink ref="B56" location="RTD!A12" display="RTD-104W" xr:uid="{00000000-0004-0000-1A00-000005000000}"/>
    <hyperlink ref="C56" location="RTD!A80" display="RTD-WGR" xr:uid="{00000000-0004-0000-1A00-000006000000}"/>
    <hyperlink ref="D10" location="WycoFoxCCP!A1" display="Wyco Fox CCP" xr:uid="{00000000-0004-0000-1A00-000007000000}"/>
    <hyperlink ref="D5" location="ColoBlvdWelby!A1" display="Colo Blvd Welby MUPs" xr:uid="{00000000-0004-0000-1A00-000008000000}"/>
  </hyperlinks>
  <pageMargins left="1" right="0.75" top="0.75" bottom="0.75" header="0.5" footer="0.5"/>
  <pageSetup scale="78" orientation="portrait" r:id="rId1"/>
  <headerFooter alignWithMargins="0">
    <oddHeader>&amp;L&amp;"Arial,Bold"&amp;Uhttp://geobiking.org&amp;C&amp;F</oddHeader>
    <oddFooter>&amp;LAuthor: &amp;"Arial,Bold"Robert Prehn&amp;CData free for personal use and remains property of author.&amp;R&amp;D</oddFooter>
  </headerFooter>
  <webPublishItems count="1">
    <webPublishItem id="24201" divId="DR_North_24201" sourceType="sheet" destinationFile="C:\GPS\Bicycle\CO_DN\CO_DN_GH.htm" title="GeoBiking CO_DN GH Description"/>
  </webPublishItem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H66"/>
  <sheetViews>
    <sheetView zoomScaleNormal="100" workbookViewId="0">
      <selection activeCell="D9" sqref="D9"/>
    </sheetView>
  </sheetViews>
  <sheetFormatPr defaultRowHeight="12.75" x14ac:dyDescent="0.2"/>
  <cols>
    <col min="1" max="1" width="11.42578125" customWidth="1"/>
    <col min="2" max="2" width="11.42578125" bestFit="1" customWidth="1"/>
    <col min="3" max="3" width="13.140625" bestFit="1" customWidth="1"/>
    <col min="4" max="4" width="17.42578125" bestFit="1" customWidth="1"/>
    <col min="5" max="5" width="9" bestFit="1" customWidth="1"/>
    <col min="6" max="6" width="15.140625" bestFit="1" customWidth="1"/>
    <col min="7" max="7" width="8.140625" bestFit="1" customWidth="1"/>
    <col min="8" max="8" width="22.42578125" bestFit="1" customWidth="1"/>
  </cols>
  <sheetData>
    <row r="1" spans="1:8" ht="25.5" customHeight="1" x14ac:dyDescent="0.2">
      <c r="A1" s="942" t="s">
        <v>7303</v>
      </c>
      <c r="B1" s="943"/>
      <c r="C1" s="872" t="s">
        <v>7304</v>
      </c>
      <c r="D1" s="873"/>
      <c r="E1" s="873"/>
      <c r="F1" s="873"/>
      <c r="G1" s="873"/>
      <c r="H1" s="873"/>
    </row>
    <row r="2" spans="1:8" ht="25.5" customHeight="1" x14ac:dyDescent="0.2">
      <c r="A2" s="874" t="s">
        <v>2679</v>
      </c>
      <c r="B2" s="874"/>
      <c r="C2" s="875" t="s">
        <v>7432</v>
      </c>
      <c r="D2" s="875"/>
      <c r="E2" s="875"/>
      <c r="F2" s="875"/>
      <c r="G2" s="875"/>
      <c r="H2" s="875"/>
    </row>
    <row r="3" spans="1:8" x14ac:dyDescent="0.2">
      <c r="A3" s="874"/>
      <c r="B3" s="874"/>
      <c r="C3" s="18"/>
      <c r="E3" s="25"/>
      <c r="F3" s="25"/>
      <c r="G3" s="25"/>
      <c r="H3" s="25"/>
    </row>
    <row r="4" spans="1:8" x14ac:dyDescent="0.2">
      <c r="A4" s="186" t="s">
        <v>2545</v>
      </c>
      <c r="B4" s="54" t="s">
        <v>7431</v>
      </c>
      <c r="C4" s="27" t="s">
        <v>220</v>
      </c>
      <c r="D4" s="1165" t="s">
        <v>474</v>
      </c>
      <c r="E4" s="1165"/>
      <c r="F4" s="27" t="s">
        <v>3975</v>
      </c>
      <c r="G4" s="891" t="s">
        <v>7476</v>
      </c>
      <c r="H4" s="891"/>
    </row>
    <row r="5" spans="1:8" x14ac:dyDescent="0.2">
      <c r="A5" s="209"/>
      <c r="B5" s="54"/>
      <c r="C5" s="27"/>
      <c r="D5" s="1165" t="s">
        <v>5151</v>
      </c>
      <c r="E5" s="1165"/>
      <c r="F5" s="34"/>
      <c r="G5" s="891"/>
      <c r="H5" s="891"/>
    </row>
    <row r="6" spans="1:8" x14ac:dyDescent="0.2">
      <c r="C6" s="45"/>
      <c r="D6" s="1165" t="s">
        <v>5152</v>
      </c>
      <c r="E6" s="1165"/>
      <c r="F6" s="200" t="s">
        <v>4508</v>
      </c>
      <c r="G6" s="891"/>
      <c r="H6" s="891"/>
    </row>
    <row r="7" spans="1:8" x14ac:dyDescent="0.2">
      <c r="A7" s="28" t="s">
        <v>5202</v>
      </c>
      <c r="B7" s="3">
        <f>COUNT(E28:E64)</f>
        <v>36</v>
      </c>
      <c r="C7" s="45"/>
      <c r="D7" s="1165" t="s">
        <v>7425</v>
      </c>
      <c r="E7" s="1165"/>
      <c r="F7" s="290">
        <v>42454</v>
      </c>
      <c r="G7" s="201"/>
      <c r="H7" s="617"/>
    </row>
    <row r="8" spans="1:8" x14ac:dyDescent="0.2">
      <c r="A8" s="143"/>
      <c r="B8" s="3"/>
      <c r="C8" s="45"/>
      <c r="D8" s="1165" t="s">
        <v>5145</v>
      </c>
      <c r="E8" s="1165"/>
      <c r="F8" s="200" t="s">
        <v>4871</v>
      </c>
      <c r="G8" s="944"/>
      <c r="H8" s="944"/>
    </row>
    <row r="9" spans="1:8" x14ac:dyDescent="0.2">
      <c r="A9" s="143"/>
      <c r="B9" s="3"/>
      <c r="C9" s="45"/>
      <c r="D9" s="7" t="s">
        <v>2119</v>
      </c>
      <c r="E9" s="7"/>
      <c r="F9" s="205"/>
      <c r="G9" s="944"/>
      <c r="H9" s="944"/>
    </row>
    <row r="10" spans="1:8" ht="13.5" thickBot="1" x14ac:dyDescent="0.25">
      <c r="C10" s="9"/>
      <c r="G10" s="281"/>
      <c r="H10" s="281"/>
    </row>
    <row r="11" spans="1:8" x14ac:dyDescent="0.2">
      <c r="A11" s="877" t="s">
        <v>5619</v>
      </c>
      <c r="B11" s="878"/>
      <c r="C11" s="878"/>
      <c r="D11" s="878"/>
      <c r="E11" s="878"/>
      <c r="F11" s="878"/>
      <c r="G11" s="878"/>
      <c r="H11" s="879"/>
    </row>
    <row r="12" spans="1:8" s="24" customFormat="1" ht="13.5" thickBot="1" x14ac:dyDescent="0.25">
      <c r="A12" s="880" t="s">
        <v>3816</v>
      </c>
      <c r="B12" s="881"/>
      <c r="C12" s="882" t="s">
        <v>3817</v>
      </c>
      <c r="D12" s="882"/>
      <c r="E12" s="882" t="s">
        <v>3818</v>
      </c>
      <c r="F12" s="882"/>
      <c r="G12" s="191"/>
      <c r="H12" s="196" t="s">
        <v>530</v>
      </c>
    </row>
    <row r="13" spans="1:8" ht="13.5" thickBot="1" x14ac:dyDescent="0.25">
      <c r="A13" s="883"/>
      <c r="B13" s="883"/>
      <c r="C13" s="974">
        <v>14.1</v>
      </c>
      <c r="D13" s="941"/>
      <c r="E13" s="883">
        <v>11.5</v>
      </c>
      <c r="F13" s="883"/>
      <c r="G13" s="192"/>
    </row>
    <row r="14" spans="1:8" x14ac:dyDescent="0.2">
      <c r="A14" s="867" t="s">
        <v>3081</v>
      </c>
      <c r="B14" s="868"/>
      <c r="C14" s="868"/>
      <c r="D14" s="868"/>
      <c r="E14" s="868"/>
      <c r="F14" s="868"/>
      <c r="G14" s="868"/>
      <c r="H14" s="869"/>
    </row>
    <row r="15" spans="1:8" ht="13.5" thickBot="1" x14ac:dyDescent="0.25">
      <c r="A15" s="12" t="s">
        <v>3819</v>
      </c>
      <c r="B15" s="13" t="s">
        <v>3820</v>
      </c>
      <c r="C15" s="14" t="s">
        <v>3821</v>
      </c>
      <c r="D15" s="13" t="s">
        <v>3822</v>
      </c>
      <c r="E15" s="13" t="s">
        <v>3823</v>
      </c>
      <c r="F15" s="13" t="s">
        <v>3363</v>
      </c>
      <c r="G15" s="13" t="s">
        <v>1388</v>
      </c>
      <c r="H15" s="195" t="s">
        <v>3824</v>
      </c>
    </row>
    <row r="16" spans="1:8" s="8" customFormat="1" x14ac:dyDescent="0.2">
      <c r="A16" s="21">
        <f>E28</f>
        <v>5404</v>
      </c>
      <c r="B16" s="21">
        <f>E64</f>
        <v>5140</v>
      </c>
      <c r="C16" s="22">
        <v>5121</v>
      </c>
      <c r="D16" s="22">
        <v>5402</v>
      </c>
      <c r="E16" s="22">
        <f>B16 - A16</f>
        <v>-264</v>
      </c>
      <c r="F16" s="22">
        <v>721</v>
      </c>
      <c r="G16" s="22"/>
      <c r="H16" s="3">
        <v>1</v>
      </c>
    </row>
    <row r="17" spans="1:8" s="8" customFormat="1" x14ac:dyDescent="0.2">
      <c r="A17" s="19"/>
      <c r="B17" s="19"/>
      <c r="C17" s="16"/>
      <c r="D17" s="17"/>
      <c r="E17" s="17"/>
      <c r="F17" s="17"/>
      <c r="G17" s="17"/>
      <c r="H17" s="17"/>
    </row>
    <row r="18" spans="1:8" s="8" customFormat="1" x14ac:dyDescent="0.2">
      <c r="A18" s="148" t="s">
        <v>3079</v>
      </c>
      <c r="B18" s="951" t="s">
        <v>3360</v>
      </c>
      <c r="C18" s="1210"/>
      <c r="D18" s="175" t="s">
        <v>3080</v>
      </c>
      <c r="E18" s="930" t="s">
        <v>3207</v>
      </c>
      <c r="F18" s="930"/>
      <c r="G18" s="930"/>
      <c r="H18" s="930"/>
    </row>
    <row r="19" spans="1:8" s="8" customFormat="1" x14ac:dyDescent="0.2">
      <c r="A19" s="19"/>
      <c r="B19" s="19"/>
      <c r="C19" s="16"/>
      <c r="D19" s="175" t="s">
        <v>1165</v>
      </c>
      <c r="E19" s="244" t="s">
        <v>194</v>
      </c>
      <c r="F19" s="930" t="s">
        <v>195</v>
      </c>
      <c r="G19" s="930"/>
      <c r="H19" s="930"/>
    </row>
    <row r="20" spans="1:8" s="8" customFormat="1" x14ac:dyDescent="0.2">
      <c r="A20" s="148" t="s">
        <v>3083</v>
      </c>
      <c r="B20" s="901" t="s">
        <v>3208</v>
      </c>
      <c r="C20" s="1042"/>
      <c r="D20" s="1029"/>
      <c r="E20" s="1029"/>
      <c r="F20" s="1029"/>
      <c r="G20" s="1029"/>
      <c r="H20" s="1029"/>
    </row>
    <row r="21" spans="1:8" s="8" customFormat="1" x14ac:dyDescent="0.2">
      <c r="A21" s="19"/>
      <c r="B21" s="19"/>
      <c r="C21" s="16"/>
      <c r="D21" s="17"/>
      <c r="E21" s="17"/>
      <c r="F21" s="17"/>
      <c r="G21" s="200" t="s">
        <v>3181</v>
      </c>
      <c r="H21" s="617">
        <v>202</v>
      </c>
    </row>
    <row r="22" spans="1:8" s="8" customFormat="1" ht="39" customHeight="1" x14ac:dyDescent="0.2">
      <c r="A22" s="148" t="s">
        <v>4159</v>
      </c>
      <c r="B22" s="901" t="s">
        <v>7433</v>
      </c>
      <c r="C22" s="901"/>
      <c r="D22" s="901"/>
      <c r="E22" s="901"/>
      <c r="F22" s="901"/>
      <c r="G22" s="901"/>
      <c r="H22" s="901"/>
    </row>
    <row r="23" spans="1:8" s="8" customFormat="1" ht="27.75" customHeight="1" x14ac:dyDescent="0.2">
      <c r="A23" s="148"/>
      <c r="B23" s="1209" t="s">
        <v>7423</v>
      </c>
      <c r="C23" s="1209"/>
      <c r="D23" s="1209"/>
      <c r="E23" s="1209"/>
      <c r="F23" s="1209"/>
      <c r="G23" s="1209"/>
      <c r="H23" s="1209"/>
    </row>
    <row r="24" spans="1:8" ht="13.5" thickBot="1" x14ac:dyDescent="0.25"/>
    <row r="25" spans="1:8" ht="13.5" thickBot="1" x14ac:dyDescent="0.25">
      <c r="A25" s="1061" t="s">
        <v>2683</v>
      </c>
      <c r="B25" s="1061"/>
      <c r="C25" s="158" t="s">
        <v>5913</v>
      </c>
      <c r="D25" s="969" t="s">
        <v>5907</v>
      </c>
      <c r="E25" s="969"/>
      <c r="F25" s="969"/>
      <c r="G25" s="897" t="s">
        <v>5906</v>
      </c>
      <c r="H25" s="899"/>
    </row>
    <row r="26" spans="1:8" ht="13.5" thickBot="1" x14ac:dyDescent="0.25">
      <c r="A26" s="1170" t="s">
        <v>1992</v>
      </c>
      <c r="B26" s="1170"/>
      <c r="C26" s="54" t="s">
        <v>1993</v>
      </c>
      <c r="D26" s="931" t="s">
        <v>7477</v>
      </c>
      <c r="E26" s="971"/>
      <c r="F26" s="971"/>
      <c r="G26" s="973" t="s">
        <v>7478</v>
      </c>
      <c r="H26" s="973"/>
    </row>
    <row r="27" spans="1:8" s="3" customFormat="1" ht="13.5" thickBot="1" x14ac:dyDescent="0.25">
      <c r="A27" s="4" t="s">
        <v>3488</v>
      </c>
      <c r="B27" s="4" t="s">
        <v>3320</v>
      </c>
      <c r="C27" s="5" t="s">
        <v>3319</v>
      </c>
      <c r="D27" s="4" t="s">
        <v>3992</v>
      </c>
      <c r="E27" s="4" t="s">
        <v>3486</v>
      </c>
      <c r="F27" s="4" t="s">
        <v>3318</v>
      </c>
      <c r="G27" s="4"/>
      <c r="H27" s="4" t="s">
        <v>3950</v>
      </c>
    </row>
    <row r="28" spans="1:8" x14ac:dyDescent="0.2">
      <c r="A28" s="134" t="s">
        <v>7306</v>
      </c>
      <c r="B28" s="50" t="s">
        <v>963</v>
      </c>
      <c r="C28" s="50" t="s">
        <v>4370</v>
      </c>
      <c r="D28" s="50" t="s">
        <v>5542</v>
      </c>
      <c r="E28" s="128">
        <v>5404</v>
      </c>
      <c r="F28" s="50" t="s">
        <v>3487</v>
      </c>
      <c r="G28" s="989" t="s">
        <v>3209</v>
      </c>
      <c r="H28" s="990"/>
    </row>
    <row r="29" spans="1:8" ht="12.75" customHeight="1" x14ac:dyDescent="0.2">
      <c r="A29" s="525" t="s">
        <v>7309</v>
      </c>
      <c r="B29" s="598" t="s">
        <v>7333</v>
      </c>
      <c r="C29" s="598" t="s">
        <v>797</v>
      </c>
      <c r="D29" s="598" t="s">
        <v>2070</v>
      </c>
      <c r="E29" s="452">
        <v>5398</v>
      </c>
      <c r="F29" s="598" t="s">
        <v>3487</v>
      </c>
      <c r="G29" s="1207" t="s">
        <v>7310</v>
      </c>
      <c r="H29" s="1208"/>
    </row>
    <row r="30" spans="1:8" ht="12.75" customHeight="1" x14ac:dyDescent="0.2">
      <c r="A30" s="612" t="s">
        <v>7307</v>
      </c>
      <c r="B30" s="613" t="s">
        <v>1677</v>
      </c>
      <c r="C30" s="613" t="s">
        <v>1678</v>
      </c>
      <c r="D30" s="613" t="s">
        <v>5779</v>
      </c>
      <c r="E30" s="595">
        <v>5409</v>
      </c>
      <c r="F30" s="613" t="s">
        <v>3744</v>
      </c>
      <c r="G30" s="1204" t="s">
        <v>7308</v>
      </c>
      <c r="H30" s="1205"/>
    </row>
    <row r="31" spans="1:8" x14ac:dyDescent="0.2">
      <c r="A31" s="338" t="s">
        <v>7311</v>
      </c>
      <c r="B31" s="50" t="s">
        <v>2071</v>
      </c>
      <c r="C31" s="50" t="s">
        <v>2016</v>
      </c>
      <c r="D31" s="50" t="s">
        <v>2017</v>
      </c>
      <c r="E31" s="128">
        <v>5399</v>
      </c>
      <c r="F31" s="440" t="s">
        <v>116</v>
      </c>
      <c r="G31" s="989" t="s">
        <v>2018</v>
      </c>
      <c r="H31" s="990"/>
    </row>
    <row r="32" spans="1:8" ht="12.75" customHeight="1" x14ac:dyDescent="0.2">
      <c r="A32" s="614" t="s">
        <v>7312</v>
      </c>
      <c r="B32" s="615" t="s">
        <v>7313</v>
      </c>
      <c r="C32" s="615" t="s">
        <v>7334</v>
      </c>
      <c r="D32" s="615" t="s">
        <v>7314</v>
      </c>
      <c r="E32" s="616">
        <v>5390</v>
      </c>
      <c r="F32" s="615" t="s">
        <v>3744</v>
      </c>
      <c r="G32" s="1202" t="s">
        <v>7308</v>
      </c>
      <c r="H32" s="1203"/>
    </row>
    <row r="33" spans="1:8" ht="12.75" customHeight="1" x14ac:dyDescent="0.2">
      <c r="A33" s="134" t="s">
        <v>7306</v>
      </c>
      <c r="B33" s="1176" t="s">
        <v>5299</v>
      </c>
      <c r="C33" s="1177"/>
      <c r="D33" s="1177"/>
      <c r="E33" s="1177"/>
      <c r="F33" s="1178"/>
      <c r="G33" s="989" t="s">
        <v>7315</v>
      </c>
      <c r="H33" s="990"/>
    </row>
    <row r="34" spans="1:8" x14ac:dyDescent="0.2">
      <c r="A34" s="134" t="s">
        <v>7305</v>
      </c>
      <c r="B34" s="50" t="s">
        <v>3467</v>
      </c>
      <c r="C34" s="50" t="s">
        <v>3468</v>
      </c>
      <c r="D34" s="50" t="s">
        <v>5765</v>
      </c>
      <c r="E34" s="128">
        <v>5407</v>
      </c>
      <c r="F34" s="50" t="s">
        <v>3316</v>
      </c>
      <c r="G34" s="989" t="s">
        <v>5764</v>
      </c>
      <c r="H34" s="990"/>
    </row>
    <row r="35" spans="1:8" x14ac:dyDescent="0.2">
      <c r="A35" s="134" t="s">
        <v>7328</v>
      </c>
      <c r="B35" s="50" t="s">
        <v>7316</v>
      </c>
      <c r="C35" s="50" t="s">
        <v>7317</v>
      </c>
      <c r="D35" s="50" t="s">
        <v>5545</v>
      </c>
      <c r="E35" s="128">
        <v>5375</v>
      </c>
      <c r="F35" s="50" t="s">
        <v>4342</v>
      </c>
      <c r="G35" s="989" t="s">
        <v>3210</v>
      </c>
      <c r="H35" s="990"/>
    </row>
    <row r="36" spans="1:8" ht="12.75" customHeight="1" x14ac:dyDescent="0.2">
      <c r="A36" s="134" t="s">
        <v>7327</v>
      </c>
      <c r="B36" s="50" t="s">
        <v>7318</v>
      </c>
      <c r="C36" s="50" t="s">
        <v>7319</v>
      </c>
      <c r="D36" s="50" t="s">
        <v>5544</v>
      </c>
      <c r="E36" s="128">
        <v>5378</v>
      </c>
      <c r="F36" s="50" t="s">
        <v>4342</v>
      </c>
      <c r="G36" s="989" t="s">
        <v>967</v>
      </c>
      <c r="H36" s="990"/>
    </row>
    <row r="37" spans="1:8" x14ac:dyDescent="0.2">
      <c r="A37" s="134" t="s">
        <v>7326</v>
      </c>
      <c r="B37" s="50" t="s">
        <v>276</v>
      </c>
      <c r="C37" s="50" t="s">
        <v>4367</v>
      </c>
      <c r="D37" s="50" t="s">
        <v>5543</v>
      </c>
      <c r="E37" s="128">
        <v>5381</v>
      </c>
      <c r="F37" s="50" t="s">
        <v>116</v>
      </c>
      <c r="G37" s="989" t="s">
        <v>7320</v>
      </c>
      <c r="H37" s="990"/>
    </row>
    <row r="38" spans="1:8" x14ac:dyDescent="0.2">
      <c r="A38" s="134" t="s">
        <v>7329</v>
      </c>
      <c r="B38" s="50" t="s">
        <v>971</v>
      </c>
      <c r="C38" s="50" t="s">
        <v>3011</v>
      </c>
      <c r="D38" s="50" t="s">
        <v>28</v>
      </c>
      <c r="E38" s="128">
        <v>5364</v>
      </c>
      <c r="F38" s="50" t="s">
        <v>116</v>
      </c>
      <c r="G38" s="989" t="s">
        <v>7321</v>
      </c>
      <c r="H38" s="990"/>
    </row>
    <row r="39" spans="1:8" x14ac:dyDescent="0.2">
      <c r="A39" s="134" t="s">
        <v>7322</v>
      </c>
      <c r="B39" s="50" t="s">
        <v>7197</v>
      </c>
      <c r="C39" s="50" t="s">
        <v>7325</v>
      </c>
      <c r="D39" s="50" t="s">
        <v>7323</v>
      </c>
      <c r="E39" s="128">
        <v>5375</v>
      </c>
      <c r="F39" s="50" t="s">
        <v>3744</v>
      </c>
      <c r="G39" s="989" t="s">
        <v>7324</v>
      </c>
      <c r="H39" s="990"/>
    </row>
    <row r="40" spans="1:8" ht="12.75" customHeight="1" x14ac:dyDescent="0.2">
      <c r="A40" s="134" t="s">
        <v>7330</v>
      </c>
      <c r="B40" s="50" t="s">
        <v>5386</v>
      </c>
      <c r="C40" s="50" t="s">
        <v>7331</v>
      </c>
      <c r="D40" s="50" t="s">
        <v>7332</v>
      </c>
      <c r="E40" s="128">
        <v>5344</v>
      </c>
      <c r="F40" s="50" t="s">
        <v>3744</v>
      </c>
      <c r="G40" s="989" t="s">
        <v>966</v>
      </c>
      <c r="H40" s="990"/>
    </row>
    <row r="41" spans="1:8" ht="12.75" customHeight="1" x14ac:dyDescent="0.2">
      <c r="A41" s="134" t="s">
        <v>7424</v>
      </c>
      <c r="B41" s="50" t="s">
        <v>965</v>
      </c>
      <c r="C41" s="50" t="s">
        <v>7335</v>
      </c>
      <c r="D41" s="440" t="s">
        <v>7341</v>
      </c>
      <c r="E41" s="128">
        <v>5276</v>
      </c>
      <c r="F41" s="50" t="s">
        <v>3744</v>
      </c>
      <c r="G41" s="989" t="s">
        <v>7336</v>
      </c>
      <c r="H41" s="990"/>
    </row>
    <row r="42" spans="1:8" ht="12.75" customHeight="1" x14ac:dyDescent="0.2">
      <c r="A42" s="134" t="s">
        <v>7337</v>
      </c>
      <c r="B42" s="50" t="s">
        <v>964</v>
      </c>
      <c r="C42" s="50" t="s">
        <v>4368</v>
      </c>
      <c r="D42" s="440" t="s">
        <v>7342</v>
      </c>
      <c r="E42" s="128">
        <v>5228</v>
      </c>
      <c r="F42" s="50" t="s">
        <v>3744</v>
      </c>
      <c r="G42" s="989" t="s">
        <v>3211</v>
      </c>
      <c r="H42" s="990"/>
    </row>
    <row r="43" spans="1:8" ht="26.25" customHeight="1" x14ac:dyDescent="0.2">
      <c r="A43" s="537" t="s">
        <v>7338</v>
      </c>
      <c r="B43" s="613" t="s">
        <v>756</v>
      </c>
      <c r="C43" s="613" t="s">
        <v>2610</v>
      </c>
      <c r="D43" s="613" t="s">
        <v>475</v>
      </c>
      <c r="E43" s="595">
        <v>5211</v>
      </c>
      <c r="F43" s="613" t="s">
        <v>3744</v>
      </c>
      <c r="G43" s="1204" t="s">
        <v>7339</v>
      </c>
      <c r="H43" s="1205"/>
    </row>
    <row r="44" spans="1:8" ht="12.75" customHeight="1" x14ac:dyDescent="0.2">
      <c r="A44" s="134" t="s">
        <v>7347</v>
      </c>
      <c r="B44" s="440" t="s">
        <v>7344</v>
      </c>
      <c r="C44" s="50" t="s">
        <v>4369</v>
      </c>
      <c r="D44" s="440" t="s">
        <v>7340</v>
      </c>
      <c r="E44" s="128">
        <v>5290</v>
      </c>
      <c r="F44" s="50" t="s">
        <v>3744</v>
      </c>
      <c r="G44" s="1193" t="s">
        <v>7346</v>
      </c>
      <c r="H44" s="1194"/>
    </row>
    <row r="45" spans="1:8" x14ac:dyDescent="0.2">
      <c r="A45" s="134" t="s">
        <v>7343</v>
      </c>
      <c r="B45" s="440" t="s">
        <v>7349</v>
      </c>
      <c r="C45" s="440" t="s">
        <v>7348</v>
      </c>
      <c r="D45" s="440" t="s">
        <v>7345</v>
      </c>
      <c r="E45" s="128">
        <v>5296</v>
      </c>
      <c r="F45" s="440" t="s">
        <v>3485</v>
      </c>
      <c r="G45" s="1143" t="s">
        <v>7350</v>
      </c>
      <c r="H45" s="990"/>
    </row>
    <row r="46" spans="1:8" x14ac:dyDescent="0.2">
      <c r="A46" s="134" t="s">
        <v>7351</v>
      </c>
      <c r="B46" s="440" t="s">
        <v>7352</v>
      </c>
      <c r="C46" s="440" t="s">
        <v>7353</v>
      </c>
      <c r="D46" s="440" t="s">
        <v>7354</v>
      </c>
      <c r="E46" s="128">
        <v>5310</v>
      </c>
      <c r="F46" s="440" t="s">
        <v>1099</v>
      </c>
      <c r="G46" s="1143" t="s">
        <v>7355</v>
      </c>
      <c r="H46" s="990"/>
    </row>
    <row r="47" spans="1:8" x14ac:dyDescent="0.2">
      <c r="A47" s="134" t="s">
        <v>7359</v>
      </c>
      <c r="B47" s="440" t="s">
        <v>7356</v>
      </c>
      <c r="C47" s="440" t="s">
        <v>7357</v>
      </c>
      <c r="D47" s="440" t="s">
        <v>7358</v>
      </c>
      <c r="E47" s="128">
        <v>5325</v>
      </c>
      <c r="F47" s="440" t="s">
        <v>4342</v>
      </c>
      <c r="G47" s="1143" t="s">
        <v>7361</v>
      </c>
      <c r="H47" s="990"/>
    </row>
    <row r="48" spans="1:8" x14ac:dyDescent="0.2">
      <c r="A48" s="134" t="s">
        <v>7360</v>
      </c>
      <c r="B48" s="50" t="s">
        <v>1290</v>
      </c>
      <c r="C48" s="50" t="s">
        <v>1291</v>
      </c>
      <c r="D48" s="50" t="s">
        <v>474</v>
      </c>
      <c r="E48" s="128">
        <v>5231</v>
      </c>
      <c r="F48" s="50" t="s">
        <v>3744</v>
      </c>
      <c r="G48" s="989" t="s">
        <v>7362</v>
      </c>
      <c r="H48" s="990"/>
    </row>
    <row r="49" spans="1:8" x14ac:dyDescent="0.2">
      <c r="A49" s="134" t="s">
        <v>7363</v>
      </c>
      <c r="B49" s="50" t="s">
        <v>7364</v>
      </c>
      <c r="C49" s="50" t="s">
        <v>7365</v>
      </c>
      <c r="D49" s="50" t="s">
        <v>883</v>
      </c>
      <c r="E49" s="128">
        <v>5173</v>
      </c>
      <c r="F49" s="50" t="s">
        <v>3744</v>
      </c>
      <c r="G49" s="989" t="s">
        <v>7368</v>
      </c>
      <c r="H49" s="990"/>
    </row>
    <row r="50" spans="1:8" ht="26.25" customHeight="1" x14ac:dyDescent="0.2">
      <c r="A50" s="134" t="s">
        <v>7366</v>
      </c>
      <c r="B50" s="50" t="s">
        <v>7367</v>
      </c>
      <c r="C50" s="50" t="s">
        <v>7373</v>
      </c>
      <c r="D50" s="50" t="s">
        <v>3061</v>
      </c>
      <c r="E50" s="128">
        <v>5176</v>
      </c>
      <c r="F50" s="50" t="s">
        <v>3744</v>
      </c>
      <c r="G50" s="1176" t="s">
        <v>7369</v>
      </c>
      <c r="H50" s="1194"/>
    </row>
    <row r="51" spans="1:8" x14ac:dyDescent="0.2">
      <c r="A51" s="134" t="s">
        <v>7370</v>
      </c>
      <c r="B51" s="50" t="s">
        <v>3007</v>
      </c>
      <c r="C51" s="50" t="s">
        <v>7371</v>
      </c>
      <c r="D51" s="50" t="s">
        <v>7372</v>
      </c>
      <c r="E51" s="128">
        <v>5161</v>
      </c>
      <c r="F51" s="50" t="s">
        <v>3744</v>
      </c>
      <c r="G51" s="989" t="s">
        <v>7374</v>
      </c>
      <c r="H51" s="990"/>
    </row>
    <row r="52" spans="1:8" x14ac:dyDescent="0.2">
      <c r="A52" s="134" t="s">
        <v>7375</v>
      </c>
      <c r="B52" s="50" t="s">
        <v>7376</v>
      </c>
      <c r="C52" s="50" t="s">
        <v>7379</v>
      </c>
      <c r="D52" s="50" t="s">
        <v>7377</v>
      </c>
      <c r="E52" s="128">
        <v>5166</v>
      </c>
      <c r="F52" s="50" t="s">
        <v>3744</v>
      </c>
      <c r="G52" s="1176" t="s">
        <v>7378</v>
      </c>
      <c r="H52" s="1194"/>
    </row>
    <row r="53" spans="1:8" x14ac:dyDescent="0.2">
      <c r="A53" s="134" t="s">
        <v>7380</v>
      </c>
      <c r="B53" s="50" t="s">
        <v>7381</v>
      </c>
      <c r="C53" s="50" t="s">
        <v>7382</v>
      </c>
      <c r="D53" s="50" t="s">
        <v>7383</v>
      </c>
      <c r="E53" s="128">
        <v>5184</v>
      </c>
      <c r="F53" s="50" t="s">
        <v>4342</v>
      </c>
      <c r="G53" s="1176" t="s">
        <v>7384</v>
      </c>
      <c r="H53" s="1194"/>
    </row>
    <row r="54" spans="1:8" ht="25.5" customHeight="1" x14ac:dyDescent="0.2">
      <c r="A54" s="620" t="s">
        <v>7385</v>
      </c>
      <c r="B54" s="50" t="s">
        <v>7386</v>
      </c>
      <c r="C54" s="50" t="s">
        <v>7387</v>
      </c>
      <c r="D54" s="50" t="s">
        <v>7388</v>
      </c>
      <c r="E54" s="128">
        <v>5185</v>
      </c>
      <c r="F54" s="50" t="s">
        <v>7389</v>
      </c>
      <c r="G54" s="1206" t="s">
        <v>7390</v>
      </c>
      <c r="H54" s="1201"/>
    </row>
    <row r="55" spans="1:8" x14ac:dyDescent="0.2">
      <c r="A55" s="134" t="s">
        <v>7391</v>
      </c>
      <c r="B55" s="440" t="s">
        <v>7392</v>
      </c>
      <c r="C55" s="440" t="s">
        <v>7393</v>
      </c>
      <c r="D55" s="440" t="s">
        <v>7394</v>
      </c>
      <c r="E55" s="128">
        <v>5206</v>
      </c>
      <c r="F55" s="440" t="s">
        <v>4342</v>
      </c>
      <c r="G55" s="1193" t="s">
        <v>7395</v>
      </c>
      <c r="H55" s="1194"/>
    </row>
    <row r="56" spans="1:8" x14ac:dyDescent="0.2">
      <c r="A56" s="134" t="s">
        <v>7396</v>
      </c>
      <c r="B56" s="440" t="s">
        <v>1286</v>
      </c>
      <c r="C56" s="440" t="s">
        <v>7397</v>
      </c>
      <c r="D56" s="440" t="s">
        <v>7398</v>
      </c>
      <c r="E56" s="128">
        <v>5211</v>
      </c>
      <c r="F56" s="440" t="s">
        <v>4342</v>
      </c>
      <c r="G56" s="1193" t="s">
        <v>7399</v>
      </c>
      <c r="H56" s="1194"/>
    </row>
    <row r="57" spans="1:8" x14ac:dyDescent="0.2">
      <c r="A57" s="134" t="s">
        <v>7400</v>
      </c>
      <c r="B57" s="440" t="s">
        <v>7401</v>
      </c>
      <c r="C57" s="440" t="s">
        <v>5732</v>
      </c>
      <c r="D57" s="440" t="s">
        <v>753</v>
      </c>
      <c r="E57" s="128">
        <v>5257</v>
      </c>
      <c r="F57" s="440" t="s">
        <v>3744</v>
      </c>
      <c r="G57" s="1193" t="s">
        <v>7402</v>
      </c>
      <c r="H57" s="1195"/>
    </row>
    <row r="58" spans="1:8" x14ac:dyDescent="0.2">
      <c r="A58" s="134" t="s">
        <v>7403</v>
      </c>
      <c r="B58" s="440" t="s">
        <v>7404</v>
      </c>
      <c r="C58" s="440" t="s">
        <v>1053</v>
      </c>
      <c r="D58" s="440" t="s">
        <v>7405</v>
      </c>
      <c r="E58" s="128">
        <v>5223</v>
      </c>
      <c r="F58" s="440" t="s">
        <v>7406</v>
      </c>
      <c r="G58" s="1196" t="s">
        <v>7407</v>
      </c>
      <c r="H58" s="1197"/>
    </row>
    <row r="59" spans="1:8" x14ac:dyDescent="0.2">
      <c r="A59" s="134" t="s">
        <v>7408</v>
      </c>
      <c r="B59" s="440" t="s">
        <v>1283</v>
      </c>
      <c r="C59" s="440" t="s">
        <v>1284</v>
      </c>
      <c r="D59" s="440" t="s">
        <v>1285</v>
      </c>
      <c r="E59" s="128">
        <v>5213</v>
      </c>
      <c r="F59" s="440" t="s">
        <v>4342</v>
      </c>
      <c r="G59" s="1193" t="s">
        <v>6264</v>
      </c>
      <c r="H59" s="1195"/>
    </row>
    <row r="60" spans="1:8" x14ac:dyDescent="0.2">
      <c r="A60" s="134" t="s">
        <v>7409</v>
      </c>
      <c r="B60" s="440" t="s">
        <v>7410</v>
      </c>
      <c r="C60" s="440" t="s">
        <v>7411</v>
      </c>
      <c r="D60" s="440" t="s">
        <v>7412</v>
      </c>
      <c r="E60" s="128">
        <v>5200</v>
      </c>
      <c r="F60" s="440" t="s">
        <v>116</v>
      </c>
      <c r="G60" s="1143" t="s">
        <v>7413</v>
      </c>
      <c r="H60" s="990"/>
    </row>
    <row r="61" spans="1:8" x14ac:dyDescent="0.2">
      <c r="A61" s="134" t="s">
        <v>7414</v>
      </c>
      <c r="B61" s="440" t="s">
        <v>7419</v>
      </c>
      <c r="C61" s="440" t="s">
        <v>7415</v>
      </c>
      <c r="D61" s="440" t="s">
        <v>7416</v>
      </c>
      <c r="E61" s="128">
        <v>5206</v>
      </c>
      <c r="F61" s="440" t="s">
        <v>116</v>
      </c>
      <c r="G61" s="1193" t="s">
        <v>7417</v>
      </c>
      <c r="H61" s="1195"/>
    </row>
    <row r="62" spans="1:8" x14ac:dyDescent="0.2">
      <c r="A62" s="134" t="s">
        <v>7418</v>
      </c>
      <c r="B62" s="440" t="s">
        <v>1281</v>
      </c>
      <c r="C62" s="440" t="s">
        <v>1054</v>
      </c>
      <c r="D62" s="440" t="s">
        <v>1282</v>
      </c>
      <c r="E62" s="128">
        <v>5208</v>
      </c>
      <c r="F62" s="440" t="s">
        <v>116</v>
      </c>
      <c r="G62" s="1193" t="s">
        <v>7420</v>
      </c>
      <c r="H62" s="1195"/>
    </row>
    <row r="63" spans="1:8" x14ac:dyDescent="0.2">
      <c r="A63" s="461" t="s">
        <v>7426</v>
      </c>
      <c r="B63" s="601" t="s">
        <v>7427</v>
      </c>
      <c r="C63" s="601" t="s">
        <v>7428</v>
      </c>
      <c r="D63" s="601" t="s">
        <v>7429</v>
      </c>
      <c r="E63" s="603">
        <v>5152</v>
      </c>
      <c r="F63" s="601" t="s">
        <v>116</v>
      </c>
      <c r="G63" s="1200" t="s">
        <v>7430</v>
      </c>
      <c r="H63" s="1201"/>
    </row>
    <row r="64" spans="1:8" ht="13.5" thickBot="1" x14ac:dyDescent="0.25">
      <c r="A64" s="339" t="s">
        <v>7421</v>
      </c>
      <c r="B64" s="464" t="s">
        <v>1278</v>
      </c>
      <c r="C64" s="464" t="s">
        <v>1279</v>
      </c>
      <c r="D64" s="464" t="s">
        <v>1280</v>
      </c>
      <c r="E64" s="132">
        <v>5140</v>
      </c>
      <c r="F64" s="464" t="s">
        <v>3744</v>
      </c>
      <c r="G64" s="1198" t="s">
        <v>7422</v>
      </c>
      <c r="H64" s="1199"/>
    </row>
    <row r="66" spans="1:2" s="8" customFormat="1" x14ac:dyDescent="0.2">
      <c r="A66" s="28" t="s">
        <v>295</v>
      </c>
      <c r="B66" s="226" t="s">
        <v>2169</v>
      </c>
    </row>
  </sheetData>
  <mergeCells count="70">
    <mergeCell ref="A1:B1"/>
    <mergeCell ref="C1:H1"/>
    <mergeCell ref="A2:B2"/>
    <mergeCell ref="C2:H2"/>
    <mergeCell ref="A3:B3"/>
    <mergeCell ref="D4:E4"/>
    <mergeCell ref="G4:H6"/>
    <mergeCell ref="D5:E5"/>
    <mergeCell ref="D6:E6"/>
    <mergeCell ref="D7:E7"/>
    <mergeCell ref="D8:E8"/>
    <mergeCell ref="A11:H11"/>
    <mergeCell ref="A12:B12"/>
    <mergeCell ref="C12:D12"/>
    <mergeCell ref="E12:F12"/>
    <mergeCell ref="G8:H9"/>
    <mergeCell ref="A13:B13"/>
    <mergeCell ref="C13:D13"/>
    <mergeCell ref="E13:F13"/>
    <mergeCell ref="A14:H14"/>
    <mergeCell ref="B18:C18"/>
    <mergeCell ref="E18:H18"/>
    <mergeCell ref="F19:H19"/>
    <mergeCell ref="B20:H20"/>
    <mergeCell ref="B22:H22"/>
    <mergeCell ref="A25:B25"/>
    <mergeCell ref="D25:F25"/>
    <mergeCell ref="G25:H25"/>
    <mergeCell ref="B23:H23"/>
    <mergeCell ref="B33:F33"/>
    <mergeCell ref="G37:H37"/>
    <mergeCell ref="G38:H38"/>
    <mergeCell ref="G39:H39"/>
    <mergeCell ref="A26:B26"/>
    <mergeCell ref="D26:F26"/>
    <mergeCell ref="G26:H26"/>
    <mergeCell ref="G30:H30"/>
    <mergeCell ref="G29:H29"/>
    <mergeCell ref="G28:H28"/>
    <mergeCell ref="G55:H55"/>
    <mergeCell ref="G48:H48"/>
    <mergeCell ref="G49:H49"/>
    <mergeCell ref="G50:H50"/>
    <mergeCell ref="G51:H51"/>
    <mergeCell ref="G53:H53"/>
    <mergeCell ref="G54:H54"/>
    <mergeCell ref="G52:H52"/>
    <mergeCell ref="G46:H46"/>
    <mergeCell ref="G47:H47"/>
    <mergeCell ref="G31:H31"/>
    <mergeCell ref="G32:H32"/>
    <mergeCell ref="G33:H33"/>
    <mergeCell ref="G34:H34"/>
    <mergeCell ref="G35:H35"/>
    <mergeCell ref="G44:H44"/>
    <mergeCell ref="G45:H45"/>
    <mergeCell ref="G40:H40"/>
    <mergeCell ref="G41:H41"/>
    <mergeCell ref="G42:H42"/>
    <mergeCell ref="G43:H43"/>
    <mergeCell ref="G36:H36"/>
    <mergeCell ref="G56:H56"/>
    <mergeCell ref="G57:H57"/>
    <mergeCell ref="G58:H58"/>
    <mergeCell ref="G60:H60"/>
    <mergeCell ref="G64:H64"/>
    <mergeCell ref="G59:H59"/>
    <mergeCell ref="G61:H61"/>
    <mergeCell ref="G62:H62"/>
    <mergeCell ref="G63:H63"/>
  </mergeCells>
  <hyperlinks>
    <hyperlink ref="D6" location="'128th'!A1" display="Farmers Canal Trail" xr:uid="{00000000-0004-0000-1B00-000000000000}"/>
    <hyperlink ref="D4" location="'128th'!A1" display="128th MUP" xr:uid="{00000000-0004-0000-1B00-000001000000}"/>
    <hyperlink ref="A2:B2" location="Overview!A1" tooltip="Go to Trail Network Overview sheet" display="Trail Network Overview" xr:uid="{00000000-0004-0000-1B00-000002000000}"/>
    <hyperlink ref="B66" location="RTD!A80" display="RTD-WGR" xr:uid="{00000000-0004-0000-1B00-000003000000}"/>
    <hyperlink ref="D8" location="SignalDitch!A1" display="Signal Ditch Trail" xr:uid="{00000000-0004-0000-1B00-000004000000}"/>
    <hyperlink ref="D7:E7" location="McKayBroadLnd!A1" display="McKay BroadLnd" xr:uid="{00000000-0004-0000-1B00-000005000000}"/>
    <hyperlink ref="D9" location="UPGerman!A1" display="UP German" xr:uid="{00000000-0004-0000-1B00-000006000000}"/>
  </hyperlinks>
  <pageMargins left="1" right="0.75" top="0.75" bottom="0.75" header="0.5" footer="0.5"/>
  <pageSetup scale="74" orientation="portrait" r:id="rId1"/>
  <headerFooter alignWithMargins="0">
    <oddHeader>&amp;L&amp;"Arial,Bold"&amp;Uhttp://geobiking.org&amp;C&amp;F</oddHeader>
    <oddFooter>&amp;LAuthor: &amp;"Arial,Bold"Robert Prehn&amp;CData free for personal use and remains property of author.&amp;R&amp;D</oddFooter>
  </headerFooter>
  <webPublishItems count="1">
    <webPublishItem id="6110" divId="CO_DN_6110" sourceType="sheet" destinationFile="C:\GPS\Bicycle\CO_DN\CO_DN_HFO.htm" title="CO_DN HFO Trail Description"/>
  </webPublishItem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5">
    <pageSetUpPr fitToPage="1"/>
  </sheetPr>
  <dimension ref="A1:H56"/>
  <sheetViews>
    <sheetView topLeftCell="A8" zoomScaleNormal="100" workbookViewId="0">
      <selection activeCell="H8" sqref="H8"/>
    </sheetView>
  </sheetViews>
  <sheetFormatPr defaultRowHeight="12.75" x14ac:dyDescent="0.2"/>
  <cols>
    <col min="1" max="1" width="10.42578125" bestFit="1" customWidth="1"/>
    <col min="2" max="2" width="11.42578125" bestFit="1" customWidth="1"/>
    <col min="3" max="3" width="13.140625" bestFit="1" customWidth="1"/>
    <col min="4" max="4" width="19.140625" bestFit="1" customWidth="1"/>
    <col min="5" max="5" width="9.85546875" customWidth="1"/>
    <col min="6" max="6" width="16.140625" customWidth="1"/>
    <col min="7" max="7" width="8.140625" bestFit="1" customWidth="1"/>
    <col min="8" max="8" width="23.7109375" customWidth="1"/>
  </cols>
  <sheetData>
    <row r="1" spans="1:8" ht="21.75" customHeight="1" x14ac:dyDescent="0.2">
      <c r="A1" s="942" t="s">
        <v>4505</v>
      </c>
      <c r="B1" s="943"/>
      <c r="C1" s="872" t="s">
        <v>4506</v>
      </c>
      <c r="D1" s="873"/>
      <c r="E1" s="873"/>
      <c r="F1" s="873"/>
      <c r="G1" s="873"/>
      <c r="H1" s="873"/>
    </row>
    <row r="2" spans="1:8" ht="18.75" customHeight="1" x14ac:dyDescent="0.2">
      <c r="A2" s="874" t="s">
        <v>2679</v>
      </c>
      <c r="B2" s="874"/>
      <c r="C2" s="872" t="s">
        <v>4730</v>
      </c>
      <c r="D2" s="944"/>
      <c r="E2" s="944"/>
      <c r="F2" s="944"/>
      <c r="G2" s="944"/>
      <c r="H2" s="944"/>
    </row>
    <row r="3" spans="1:8" x14ac:dyDescent="0.2">
      <c r="A3" s="874"/>
      <c r="B3" s="874"/>
      <c r="C3" s="18"/>
      <c r="E3" s="25"/>
      <c r="F3" s="25"/>
      <c r="G3" s="25"/>
      <c r="H3" s="25"/>
    </row>
    <row r="4" spans="1:8" x14ac:dyDescent="0.2">
      <c r="A4" s="186" t="s">
        <v>2545</v>
      </c>
      <c r="B4" s="208">
        <v>104</v>
      </c>
      <c r="C4" s="27" t="s">
        <v>220</v>
      </c>
      <c r="D4" s="2" t="s">
        <v>6627</v>
      </c>
      <c r="E4" s="25"/>
      <c r="F4" s="27" t="s">
        <v>3975</v>
      </c>
      <c r="G4" s="945"/>
      <c r="H4" s="945"/>
    </row>
    <row r="5" spans="1:8" x14ac:dyDescent="0.2">
      <c r="A5" s="186"/>
      <c r="B5" s="208"/>
      <c r="C5" s="27"/>
      <c r="D5" s="2" t="s">
        <v>3998</v>
      </c>
      <c r="E5" s="25"/>
      <c r="F5" s="27"/>
      <c r="G5" s="945"/>
      <c r="H5" s="945"/>
    </row>
    <row r="6" spans="1:8" x14ac:dyDescent="0.2">
      <c r="A6" s="143"/>
      <c r="B6" s="55"/>
      <c r="C6" s="27"/>
      <c r="D6" s="2" t="s">
        <v>4511</v>
      </c>
      <c r="E6" s="25"/>
      <c r="F6" s="34"/>
      <c r="G6" s="945"/>
      <c r="H6" s="945"/>
    </row>
    <row r="7" spans="1:8" x14ac:dyDescent="0.2">
      <c r="A7" s="143"/>
      <c r="B7" s="55"/>
      <c r="C7" s="27"/>
      <c r="D7" s="2" t="s">
        <v>1612</v>
      </c>
      <c r="E7" s="25"/>
      <c r="F7" s="34"/>
      <c r="G7" s="34"/>
      <c r="H7" s="34"/>
    </row>
    <row r="8" spans="1:8" x14ac:dyDescent="0.2">
      <c r="A8" s="143"/>
      <c r="B8" s="55"/>
      <c r="C8" s="27"/>
      <c r="D8" s="2" t="s">
        <v>4510</v>
      </c>
      <c r="E8" s="25"/>
      <c r="F8" s="34"/>
      <c r="G8" s="34"/>
      <c r="H8" s="34"/>
    </row>
    <row r="9" spans="1:8" x14ac:dyDescent="0.2">
      <c r="A9" s="143"/>
      <c r="B9" s="55"/>
      <c r="C9" s="27"/>
      <c r="D9" s="2" t="s">
        <v>5156</v>
      </c>
      <c r="E9" s="25"/>
      <c r="F9" s="34"/>
      <c r="G9" s="34"/>
      <c r="H9" s="34"/>
    </row>
    <row r="10" spans="1:8" x14ac:dyDescent="0.2">
      <c r="A10" s="143"/>
      <c r="B10" s="55"/>
      <c r="C10" s="27"/>
      <c r="D10" s="2" t="s">
        <v>3951</v>
      </c>
      <c r="E10" s="25"/>
      <c r="F10" s="34"/>
      <c r="G10" s="34"/>
      <c r="H10" s="34"/>
    </row>
    <row r="11" spans="1:8" x14ac:dyDescent="0.2">
      <c r="A11" s="143"/>
      <c r="B11" s="55"/>
      <c r="C11" s="27"/>
      <c r="D11" s="2" t="s">
        <v>5163</v>
      </c>
      <c r="E11" s="25"/>
      <c r="F11" s="34"/>
      <c r="G11" s="34"/>
      <c r="H11" s="34"/>
    </row>
    <row r="12" spans="1:8" x14ac:dyDescent="0.2">
      <c r="A12" s="28" t="s">
        <v>5202</v>
      </c>
      <c r="B12" s="3">
        <f>COUNT(E34:E53)</f>
        <v>20</v>
      </c>
      <c r="C12" s="27"/>
      <c r="D12" s="2" t="s">
        <v>431</v>
      </c>
      <c r="E12" s="148" t="s">
        <v>4508</v>
      </c>
      <c r="F12" s="200" t="s">
        <v>4871</v>
      </c>
      <c r="G12" s="946" t="s">
        <v>6627</v>
      </c>
      <c r="H12" s="946"/>
    </row>
    <row r="13" spans="1:8" x14ac:dyDescent="0.2">
      <c r="A13" s="143"/>
      <c r="B13" s="55"/>
      <c r="C13" s="27"/>
      <c r="D13" s="2" t="s">
        <v>4509</v>
      </c>
      <c r="E13" s="321">
        <v>39644</v>
      </c>
      <c r="F13" s="205">
        <v>42200</v>
      </c>
      <c r="G13" s="946"/>
      <c r="H13" s="946"/>
    </row>
    <row r="14" spans="1:8" x14ac:dyDescent="0.2">
      <c r="A14" s="948" t="s">
        <v>5794</v>
      </c>
      <c r="B14" s="890" t="s">
        <v>5808</v>
      </c>
      <c r="C14" s="947"/>
      <c r="D14" s="947"/>
      <c r="E14" s="206"/>
      <c r="F14" s="205"/>
      <c r="G14" s="34"/>
      <c r="H14" s="34"/>
    </row>
    <row r="15" spans="1:8" ht="13.5" customHeight="1" x14ac:dyDescent="0.2">
      <c r="A15" s="948"/>
      <c r="B15" s="947"/>
      <c r="C15" s="947"/>
      <c r="D15" s="947"/>
      <c r="E15" s="206"/>
      <c r="F15" s="205"/>
      <c r="G15" s="34"/>
      <c r="H15" s="34"/>
    </row>
    <row r="16" spans="1:8" x14ac:dyDescent="0.2">
      <c r="A16" s="948"/>
      <c r="B16" s="947" t="s">
        <v>5809</v>
      </c>
      <c r="C16" s="947"/>
      <c r="D16" s="947"/>
      <c r="E16" s="206"/>
      <c r="F16" s="205"/>
      <c r="G16" s="34"/>
      <c r="H16" s="34"/>
    </row>
    <row r="17" spans="1:8" ht="13.5" thickBot="1" x14ac:dyDescent="0.25">
      <c r="A17" s="143"/>
      <c r="B17" s="55"/>
      <c r="C17" s="34"/>
      <c r="D17" s="2"/>
      <c r="E17" s="206"/>
      <c r="F17" s="205"/>
      <c r="G17" s="38"/>
      <c r="H17" s="38"/>
    </row>
    <row r="18" spans="1:8" x14ac:dyDescent="0.2">
      <c r="A18" s="877" t="s">
        <v>5619</v>
      </c>
      <c r="B18" s="878"/>
      <c r="C18" s="878"/>
      <c r="D18" s="878"/>
      <c r="E18" s="878"/>
      <c r="F18" s="878"/>
      <c r="G18" s="878"/>
      <c r="H18" s="879"/>
    </row>
    <row r="19" spans="1:8" s="24" customFormat="1" ht="13.5" thickBot="1" x14ac:dyDescent="0.25">
      <c r="A19" s="880" t="s">
        <v>3816</v>
      </c>
      <c r="B19" s="881"/>
      <c r="C19" s="882" t="s">
        <v>3817</v>
      </c>
      <c r="D19" s="882"/>
      <c r="E19" s="882" t="s">
        <v>3818</v>
      </c>
      <c r="F19" s="882"/>
      <c r="G19" s="191"/>
      <c r="H19" s="196" t="s">
        <v>530</v>
      </c>
    </row>
    <row r="20" spans="1:8" ht="13.5" thickBot="1" x14ac:dyDescent="0.25">
      <c r="A20" s="940"/>
      <c r="B20" s="940"/>
      <c r="C20" s="883">
        <v>12.7</v>
      </c>
      <c r="D20" s="941"/>
      <c r="E20" s="883">
        <v>11.8</v>
      </c>
      <c r="F20" s="883"/>
      <c r="G20" s="192"/>
    </row>
    <row r="21" spans="1:8" x14ac:dyDescent="0.2">
      <c r="A21" s="867" t="s">
        <v>3081</v>
      </c>
      <c r="B21" s="868"/>
      <c r="C21" s="868"/>
      <c r="D21" s="868"/>
      <c r="E21" s="868"/>
      <c r="F21" s="868"/>
      <c r="G21" s="868"/>
      <c r="H21" s="869"/>
    </row>
    <row r="22" spans="1:8" ht="13.5" thickBot="1" x14ac:dyDescent="0.25">
      <c r="A22" s="12" t="s">
        <v>3819</v>
      </c>
      <c r="B22" s="13" t="s">
        <v>3820</v>
      </c>
      <c r="C22" s="14" t="s">
        <v>3821</v>
      </c>
      <c r="D22" s="13" t="s">
        <v>3822</v>
      </c>
      <c r="E22" s="13" t="s">
        <v>3823</v>
      </c>
      <c r="F22" s="13" t="s">
        <v>3363</v>
      </c>
      <c r="G22" s="13" t="s">
        <v>1388</v>
      </c>
      <c r="H22" s="195" t="s">
        <v>3824</v>
      </c>
    </row>
    <row r="23" spans="1:8" s="8" customFormat="1" x14ac:dyDescent="0.2">
      <c r="A23" s="21">
        <f>E34</f>
        <v>4938</v>
      </c>
      <c r="B23" s="21">
        <f>E53</f>
        <v>5543</v>
      </c>
      <c r="C23" s="22">
        <v>4938</v>
      </c>
      <c r="D23" s="22">
        <v>5543</v>
      </c>
      <c r="E23" s="22">
        <f>B23 - A23</f>
        <v>605</v>
      </c>
      <c r="F23" s="22">
        <v>865</v>
      </c>
      <c r="G23" s="22"/>
      <c r="H23" s="3">
        <v>1</v>
      </c>
    </row>
    <row r="24" spans="1:8" s="8" customFormat="1" x14ac:dyDescent="0.2">
      <c r="A24" s="19"/>
      <c r="B24" s="19"/>
      <c r="C24" s="16"/>
      <c r="D24" s="17"/>
      <c r="E24" s="17"/>
      <c r="F24" s="17"/>
      <c r="G24" s="17"/>
      <c r="H24" s="17"/>
    </row>
    <row r="25" spans="1:8" s="8" customFormat="1" x14ac:dyDescent="0.2">
      <c r="A25" s="148" t="s">
        <v>3079</v>
      </c>
      <c r="B25" s="931" t="s">
        <v>2593</v>
      </c>
      <c r="C25" s="931"/>
      <c r="D25" s="175" t="s">
        <v>3080</v>
      </c>
      <c r="E25" s="930" t="s">
        <v>3976</v>
      </c>
      <c r="F25" s="930"/>
      <c r="G25" s="930"/>
      <c r="H25" s="930"/>
    </row>
    <row r="26" spans="1:8" s="8" customFormat="1" x14ac:dyDescent="0.2">
      <c r="A26" s="19"/>
      <c r="B26" s="19"/>
      <c r="C26" s="16"/>
      <c r="D26" s="175" t="s">
        <v>1165</v>
      </c>
      <c r="E26" s="244" t="s">
        <v>1166</v>
      </c>
      <c r="F26" s="17"/>
      <c r="G26" s="322" t="s">
        <v>3181</v>
      </c>
      <c r="H26" s="17"/>
    </row>
    <row r="27" spans="1:8" s="8" customFormat="1" ht="12.75" customHeight="1" x14ac:dyDescent="0.2">
      <c r="A27" s="148" t="s">
        <v>3083</v>
      </c>
      <c r="B27" s="931" t="s">
        <v>4515</v>
      </c>
      <c r="C27" s="931"/>
      <c r="D27" s="931"/>
      <c r="E27" s="931"/>
      <c r="F27" s="931"/>
      <c r="G27" s="931"/>
      <c r="H27" s="931"/>
    </row>
    <row r="28" spans="1:8" s="8" customFormat="1" x14ac:dyDescent="0.2">
      <c r="A28" s="19"/>
      <c r="B28" s="19"/>
      <c r="C28" s="16"/>
      <c r="D28" s="17"/>
      <c r="E28" s="17"/>
      <c r="F28" s="17"/>
      <c r="G28" s="17"/>
      <c r="H28" s="17"/>
    </row>
    <row r="29" spans="1:8" s="8" customFormat="1" ht="12.75" customHeight="1" x14ac:dyDescent="0.2">
      <c r="A29" s="148" t="s">
        <v>3085</v>
      </c>
      <c r="B29" s="931" t="s">
        <v>4516</v>
      </c>
      <c r="C29" s="931"/>
      <c r="D29" s="931"/>
      <c r="E29" s="931"/>
      <c r="F29" s="931"/>
      <c r="G29" s="931"/>
      <c r="H29" s="931"/>
    </row>
    <row r="30" spans="1:8" ht="13.5" thickBot="1" x14ac:dyDescent="0.25">
      <c r="C30" s="1"/>
    </row>
    <row r="31" spans="1:8" ht="13.5" thickBot="1" x14ac:dyDescent="0.25">
      <c r="A31" s="935" t="s">
        <v>2683</v>
      </c>
      <c r="B31" s="936"/>
      <c r="C31" s="164" t="s">
        <v>5913</v>
      </c>
      <c r="D31" s="934" t="s">
        <v>5907</v>
      </c>
      <c r="E31" s="934"/>
      <c r="F31" s="934"/>
      <c r="G31" s="938" t="s">
        <v>5906</v>
      </c>
      <c r="H31" s="939"/>
    </row>
    <row r="32" spans="1:8" ht="13.5" thickBot="1" x14ac:dyDescent="0.25">
      <c r="A32" s="937" t="s">
        <v>4512</v>
      </c>
      <c r="B32" s="937"/>
      <c r="C32" s="207" t="s">
        <v>4512</v>
      </c>
      <c r="D32" s="932" t="s">
        <v>4513</v>
      </c>
      <c r="E32" s="933"/>
      <c r="F32" s="933"/>
      <c r="G32" s="902" t="s">
        <v>3735</v>
      </c>
      <c r="H32" s="902"/>
    </row>
    <row r="33" spans="1:8" s="3" customFormat="1" ht="13.5" thickBot="1" x14ac:dyDescent="0.25">
      <c r="A33" s="4" t="s">
        <v>3488</v>
      </c>
      <c r="B33" s="4" t="s">
        <v>3320</v>
      </c>
      <c r="C33" s="5" t="s">
        <v>3319</v>
      </c>
      <c r="D33" s="4" t="s">
        <v>3992</v>
      </c>
      <c r="E33" s="4" t="s">
        <v>3486</v>
      </c>
      <c r="F33" s="4" t="s">
        <v>3318</v>
      </c>
      <c r="G33" s="903" t="s">
        <v>3950</v>
      </c>
      <c r="H33" s="904"/>
    </row>
    <row r="34" spans="1:8" x14ac:dyDescent="0.2">
      <c r="A34" s="107" t="s">
        <v>4514</v>
      </c>
      <c r="B34" s="108" t="s">
        <v>5639</v>
      </c>
      <c r="C34" s="109" t="s">
        <v>5640</v>
      </c>
      <c r="D34" s="108" t="s">
        <v>5641</v>
      </c>
      <c r="E34" s="110">
        <v>4938</v>
      </c>
      <c r="F34" s="108" t="s">
        <v>3744</v>
      </c>
      <c r="G34" s="927" t="s">
        <v>5642</v>
      </c>
      <c r="H34" s="928"/>
    </row>
    <row r="35" spans="1:8" ht="26.25" customHeight="1" x14ac:dyDescent="0.2">
      <c r="A35" s="111" t="s">
        <v>5634</v>
      </c>
      <c r="B35" s="112" t="s">
        <v>5635</v>
      </c>
      <c r="C35" s="113" t="s">
        <v>5636</v>
      </c>
      <c r="D35" s="112" t="s">
        <v>5637</v>
      </c>
      <c r="E35" s="114">
        <v>4946</v>
      </c>
      <c r="F35" s="112" t="s">
        <v>1040</v>
      </c>
      <c r="G35" s="923" t="s">
        <v>5638</v>
      </c>
      <c r="H35" s="924"/>
    </row>
    <row r="36" spans="1:8" x14ac:dyDescent="0.2">
      <c r="A36" s="111" t="s">
        <v>5630</v>
      </c>
      <c r="B36" s="112" t="s">
        <v>5439</v>
      </c>
      <c r="C36" s="113" t="s">
        <v>5631</v>
      </c>
      <c r="D36" s="112" t="s">
        <v>5632</v>
      </c>
      <c r="E36" s="114">
        <v>5029</v>
      </c>
      <c r="F36" s="112" t="s">
        <v>3744</v>
      </c>
      <c r="G36" s="926" t="s">
        <v>5633</v>
      </c>
      <c r="H36" s="925"/>
    </row>
    <row r="37" spans="1:8" ht="25.5" customHeight="1" x14ac:dyDescent="0.2">
      <c r="A37" s="111" t="s">
        <v>5801</v>
      </c>
      <c r="B37" s="112" t="s">
        <v>5799</v>
      </c>
      <c r="C37" s="113" t="s">
        <v>5800</v>
      </c>
      <c r="D37" s="112" t="s">
        <v>5802</v>
      </c>
      <c r="E37" s="114">
        <v>5130</v>
      </c>
      <c r="F37" s="112" t="s">
        <v>4342</v>
      </c>
      <c r="G37" s="923" t="s">
        <v>5803</v>
      </c>
      <c r="H37" s="925"/>
    </row>
    <row r="38" spans="1:8" ht="25.5" customHeight="1" x14ac:dyDescent="0.2">
      <c r="A38" s="111" t="s">
        <v>5795</v>
      </c>
      <c r="B38" s="112" t="s">
        <v>5796</v>
      </c>
      <c r="C38" s="113" t="s">
        <v>5797</v>
      </c>
      <c r="D38" s="112" t="s">
        <v>5798</v>
      </c>
      <c r="E38" s="114">
        <v>5114</v>
      </c>
      <c r="F38" s="112" t="s">
        <v>3487</v>
      </c>
      <c r="G38" s="923" t="s">
        <v>5804</v>
      </c>
      <c r="H38" s="925"/>
    </row>
    <row r="39" spans="1:8" x14ac:dyDescent="0.2">
      <c r="A39" s="111" t="s">
        <v>3169</v>
      </c>
      <c r="B39" s="112" t="s">
        <v>5643</v>
      </c>
      <c r="C39" s="113" t="s">
        <v>5644</v>
      </c>
      <c r="D39" s="112" t="s">
        <v>3170</v>
      </c>
      <c r="E39" s="114">
        <v>5196</v>
      </c>
      <c r="F39" s="112" t="s">
        <v>3744</v>
      </c>
      <c r="G39" s="926" t="s">
        <v>5645</v>
      </c>
      <c r="H39" s="925"/>
    </row>
    <row r="40" spans="1:8" s="29" customFormat="1" ht="26.25" customHeight="1" x14ac:dyDescent="0.2">
      <c r="A40" s="89" t="s">
        <v>3684</v>
      </c>
      <c r="B40" s="102" t="s">
        <v>2436</v>
      </c>
      <c r="C40" s="102" t="s">
        <v>3686</v>
      </c>
      <c r="D40" s="90" t="s">
        <v>1570</v>
      </c>
      <c r="E40" s="92">
        <v>5159</v>
      </c>
      <c r="F40" s="90" t="s">
        <v>3744</v>
      </c>
      <c r="G40" s="929" t="s">
        <v>3687</v>
      </c>
      <c r="H40" s="910"/>
    </row>
    <row r="41" spans="1:8" x14ac:dyDescent="0.2">
      <c r="A41" s="111" t="s">
        <v>3685</v>
      </c>
      <c r="B41" s="112" t="s">
        <v>1565</v>
      </c>
      <c r="C41" s="113" t="s">
        <v>1566</v>
      </c>
      <c r="D41" s="112" t="s">
        <v>1568</v>
      </c>
      <c r="E41" s="114">
        <v>5206</v>
      </c>
      <c r="F41" s="112" t="s">
        <v>3744</v>
      </c>
      <c r="G41" s="923" t="s">
        <v>1567</v>
      </c>
      <c r="H41" s="924"/>
    </row>
    <row r="42" spans="1:8" x14ac:dyDescent="0.2">
      <c r="A42" s="111" t="s">
        <v>5438</v>
      </c>
      <c r="B42" s="112" t="s">
        <v>5439</v>
      </c>
      <c r="C42" s="113" t="s">
        <v>5440</v>
      </c>
      <c r="D42" s="112" t="s">
        <v>1569</v>
      </c>
      <c r="E42" s="114">
        <v>5530</v>
      </c>
      <c r="F42" s="112" t="s">
        <v>3744</v>
      </c>
      <c r="G42" s="926" t="s">
        <v>1564</v>
      </c>
      <c r="H42" s="925"/>
    </row>
    <row r="43" spans="1:8" x14ac:dyDescent="0.2">
      <c r="A43" s="111" t="s">
        <v>3763</v>
      </c>
      <c r="B43" s="112" t="s">
        <v>3770</v>
      </c>
      <c r="C43" s="113" t="s">
        <v>3771</v>
      </c>
      <c r="D43" s="112" t="s">
        <v>3772</v>
      </c>
      <c r="E43" s="114">
        <v>5422</v>
      </c>
      <c r="F43" s="112" t="s">
        <v>3744</v>
      </c>
      <c r="G43" s="926" t="s">
        <v>5437</v>
      </c>
      <c r="H43" s="925"/>
    </row>
    <row r="44" spans="1:8" x14ac:dyDescent="0.2">
      <c r="A44" s="111" t="s">
        <v>3769</v>
      </c>
      <c r="B44" s="112" t="s">
        <v>3764</v>
      </c>
      <c r="C44" s="113" t="s">
        <v>3765</v>
      </c>
      <c r="D44" s="112" t="s">
        <v>3767</v>
      </c>
      <c r="E44" s="114">
        <v>5384</v>
      </c>
      <c r="F44" s="112" t="s">
        <v>3744</v>
      </c>
      <c r="G44" s="926" t="s">
        <v>3768</v>
      </c>
      <c r="H44" s="925"/>
    </row>
    <row r="45" spans="1:8" x14ac:dyDescent="0.2">
      <c r="A45" s="111" t="s">
        <v>5647</v>
      </c>
      <c r="B45" s="112" t="s">
        <v>1155</v>
      </c>
      <c r="C45" s="113" t="s">
        <v>5648</v>
      </c>
      <c r="D45" s="112" t="s">
        <v>5649</v>
      </c>
      <c r="E45" s="114">
        <v>5315</v>
      </c>
      <c r="F45" s="112" t="s">
        <v>3744</v>
      </c>
      <c r="G45" s="112" t="s">
        <v>5650</v>
      </c>
      <c r="H45" s="335"/>
    </row>
    <row r="46" spans="1:8" ht="39" customHeight="1" x14ac:dyDescent="0.2">
      <c r="A46" s="111" t="s">
        <v>1153</v>
      </c>
      <c r="B46" s="112" t="s">
        <v>1154</v>
      </c>
      <c r="C46" s="113" t="s">
        <v>1156</v>
      </c>
      <c r="D46" s="112" t="s">
        <v>1157</v>
      </c>
      <c r="E46" s="114">
        <v>5290</v>
      </c>
      <c r="F46" s="112" t="s">
        <v>3744</v>
      </c>
      <c r="G46" s="923" t="s">
        <v>1158</v>
      </c>
      <c r="H46" s="924"/>
    </row>
    <row r="47" spans="1:8" x14ac:dyDescent="0.2">
      <c r="A47" s="111" t="s">
        <v>3758</v>
      </c>
      <c r="B47" s="112" t="s">
        <v>3759</v>
      </c>
      <c r="C47" s="113" t="s">
        <v>3760</v>
      </c>
      <c r="D47" s="112" t="s">
        <v>3761</v>
      </c>
      <c r="E47" s="114">
        <v>5301</v>
      </c>
      <c r="F47" s="112" t="s">
        <v>3936</v>
      </c>
      <c r="G47" s="926" t="s">
        <v>3762</v>
      </c>
      <c r="H47" s="925"/>
    </row>
    <row r="48" spans="1:8" x14ac:dyDescent="0.2">
      <c r="A48" s="111" t="s">
        <v>7147</v>
      </c>
      <c r="B48" s="475" t="s">
        <v>7148</v>
      </c>
      <c r="C48" s="566" t="s">
        <v>7149</v>
      </c>
      <c r="D48" s="475" t="s">
        <v>6742</v>
      </c>
      <c r="E48" s="114">
        <v>5345</v>
      </c>
      <c r="F48" s="475" t="s">
        <v>3744</v>
      </c>
      <c r="G48" s="919" t="s">
        <v>6627</v>
      </c>
      <c r="H48" s="920"/>
    </row>
    <row r="49" spans="1:8" ht="25.5" customHeight="1" x14ac:dyDescent="0.2">
      <c r="A49" s="111" t="s">
        <v>3754</v>
      </c>
      <c r="B49" s="112" t="s">
        <v>3755</v>
      </c>
      <c r="C49" s="113" t="s">
        <v>3756</v>
      </c>
      <c r="D49" s="112" t="s">
        <v>2005</v>
      </c>
      <c r="E49" s="114">
        <v>5486</v>
      </c>
      <c r="F49" s="112" t="s">
        <v>3744</v>
      </c>
      <c r="G49" s="923" t="s">
        <v>3757</v>
      </c>
      <c r="H49" s="924"/>
    </row>
    <row r="50" spans="1:8" ht="26.25" customHeight="1" x14ac:dyDescent="0.2">
      <c r="A50" s="111" t="s">
        <v>3748</v>
      </c>
      <c r="B50" s="112" t="s">
        <v>4675</v>
      </c>
      <c r="C50" s="113" t="s">
        <v>3749</v>
      </c>
      <c r="D50" s="112" t="s">
        <v>2004</v>
      </c>
      <c r="E50" s="114">
        <v>5462</v>
      </c>
      <c r="F50" s="112" t="s">
        <v>3744</v>
      </c>
      <c r="G50" s="923" t="s">
        <v>3750</v>
      </c>
      <c r="H50" s="925"/>
    </row>
    <row r="51" spans="1:8" x14ac:dyDescent="0.2">
      <c r="A51" s="111" t="s">
        <v>3746</v>
      </c>
      <c r="B51" s="112" t="s">
        <v>3753</v>
      </c>
      <c r="C51" s="113" t="s">
        <v>3752</v>
      </c>
      <c r="D51" s="112" t="s">
        <v>3751</v>
      </c>
      <c r="E51" s="114">
        <v>5530</v>
      </c>
      <c r="F51" s="112" t="s">
        <v>3744</v>
      </c>
      <c r="G51" s="926" t="s">
        <v>3747</v>
      </c>
      <c r="H51" s="925"/>
    </row>
    <row r="52" spans="1:8" x14ac:dyDescent="0.2">
      <c r="A52" s="111" t="s">
        <v>3741</v>
      </c>
      <c r="B52" s="112" t="s">
        <v>3742</v>
      </c>
      <c r="C52" s="113" t="s">
        <v>3743</v>
      </c>
      <c r="D52" s="112" t="s">
        <v>2006</v>
      </c>
      <c r="E52" s="114">
        <v>5521</v>
      </c>
      <c r="F52" s="112" t="s">
        <v>3744</v>
      </c>
      <c r="G52" s="926" t="s">
        <v>3745</v>
      </c>
      <c r="H52" s="925"/>
    </row>
    <row r="53" spans="1:8" ht="13.5" thickBot="1" x14ac:dyDescent="0.25">
      <c r="A53" s="115" t="s">
        <v>3736</v>
      </c>
      <c r="B53" s="116" t="s">
        <v>3739</v>
      </c>
      <c r="C53" s="117" t="s">
        <v>3740</v>
      </c>
      <c r="D53" s="116" t="s">
        <v>3737</v>
      </c>
      <c r="E53" s="118">
        <v>5543</v>
      </c>
      <c r="F53" s="116" t="s">
        <v>3487</v>
      </c>
      <c r="G53" s="921" t="s">
        <v>3738</v>
      </c>
      <c r="H53" s="922"/>
    </row>
    <row r="55" spans="1:8" s="8" customFormat="1" x14ac:dyDescent="0.2">
      <c r="A55" s="28" t="s">
        <v>5857</v>
      </c>
      <c r="B55" s="220" t="s">
        <v>295</v>
      </c>
      <c r="C55" s="221" t="s">
        <v>3697</v>
      </c>
      <c r="D55" s="2" t="s">
        <v>4095</v>
      </c>
    </row>
    <row r="56" spans="1:8" ht="12.75" customHeight="1" x14ac:dyDescent="0.2">
      <c r="A56" s="31" t="s">
        <v>712</v>
      </c>
    </row>
  </sheetData>
  <mergeCells count="48">
    <mergeCell ref="A1:B1"/>
    <mergeCell ref="C1:H1"/>
    <mergeCell ref="C2:H2"/>
    <mergeCell ref="A18:H18"/>
    <mergeCell ref="A3:B3"/>
    <mergeCell ref="A2:B2"/>
    <mergeCell ref="G4:H6"/>
    <mergeCell ref="G12:H13"/>
    <mergeCell ref="B14:D15"/>
    <mergeCell ref="B16:D16"/>
    <mergeCell ref="A14:A16"/>
    <mergeCell ref="C19:D19"/>
    <mergeCell ref="E19:F19"/>
    <mergeCell ref="A20:B20"/>
    <mergeCell ref="C20:D20"/>
    <mergeCell ref="E20:F20"/>
    <mergeCell ref="A19:B19"/>
    <mergeCell ref="A21:H21"/>
    <mergeCell ref="E25:H25"/>
    <mergeCell ref="B25:C25"/>
    <mergeCell ref="D32:F32"/>
    <mergeCell ref="D31:F31"/>
    <mergeCell ref="A31:B31"/>
    <mergeCell ref="A32:B32"/>
    <mergeCell ref="B29:H29"/>
    <mergeCell ref="B27:H27"/>
    <mergeCell ref="G31:H31"/>
    <mergeCell ref="G32:H32"/>
    <mergeCell ref="G44:H44"/>
    <mergeCell ref="G47:H47"/>
    <mergeCell ref="G46:H46"/>
    <mergeCell ref="G36:H36"/>
    <mergeCell ref="G37:H37"/>
    <mergeCell ref="G40:H40"/>
    <mergeCell ref="G39:H39"/>
    <mergeCell ref="G41:H41"/>
    <mergeCell ref="G38:H38"/>
    <mergeCell ref="G35:H35"/>
    <mergeCell ref="G42:H42"/>
    <mergeCell ref="G43:H43"/>
    <mergeCell ref="G34:H34"/>
    <mergeCell ref="G33:H33"/>
    <mergeCell ref="G48:H48"/>
    <mergeCell ref="G53:H53"/>
    <mergeCell ref="G49:H49"/>
    <mergeCell ref="G50:H50"/>
    <mergeCell ref="G51:H51"/>
    <mergeCell ref="G52:H52"/>
  </mergeCells>
  <phoneticPr fontId="0" type="noConversion"/>
  <hyperlinks>
    <hyperlink ref="D4" location="'36Bikeway'!A1" display="US 36 Bikeway" xr:uid="{00000000-0004-0000-0200-000000000000}"/>
    <hyperlink ref="D12" location="WycoFoxCCP!A1" display="Wyco Fox CCP Trail" xr:uid="{00000000-0004-0000-0200-000001000000}"/>
    <hyperlink ref="D13" location="WestMower!A1" display="W Mower Trail" xr:uid="{00000000-0004-0000-0200-000002000000}"/>
    <hyperlink ref="A2:B2" location="Overview!A1" tooltip="Go to Overview sheet" display="Trail Network Overview" xr:uid="{00000000-0004-0000-0200-000003000000}"/>
    <hyperlink ref="D11" location="ThorntonNS!A1" display="Thornton NS Trail" xr:uid="{00000000-0004-0000-0200-000004000000}"/>
    <hyperlink ref="D10" location="PlatteRiverN!A1" display="Platte River N" xr:uid="{00000000-0004-0000-0200-000005000000}"/>
    <hyperlink ref="D9" location="NiverNCotton!A1" display="Niver N Cotton" xr:uid="{00000000-0004-0000-0200-000006000000}"/>
    <hyperlink ref="D8" location="HylandStandley!A1" display="Hyland Standley Lake" xr:uid="{00000000-0004-0000-0200-000007000000}"/>
    <hyperlink ref="D7" location="GrangeHall!A1" display="Grange Hall" xr:uid="{00000000-0004-0000-0200-000008000000}"/>
    <hyperlink ref="D6" location="FarmersCanalNE!A1" display="Farmers Canal N Trail" xr:uid="{00000000-0004-0000-0200-000009000000}"/>
    <hyperlink ref="C55" location="Sheet1!A12" display="RTD-104W" xr:uid="{00000000-0004-0000-0200-00000A000000}"/>
    <hyperlink ref="D55" location="Sheet1!A32" display="RTD-CR" xr:uid="{00000000-0004-0000-0200-00000B000000}"/>
    <hyperlink ref="D5" location="BigDryCreek!A1" display="Big Dry Cr Trail" xr:uid="{00000000-0004-0000-0200-00000C000000}"/>
  </hyperlinks>
  <pageMargins left="1" right="0.75" top="0.75" bottom="0.75" header="0.5" footer="0.5"/>
  <pageSetup scale="77" orientation="portrait" r:id="rId1"/>
  <headerFooter alignWithMargins="0">
    <oddHeader>&amp;L&amp;"Arial,Bold"&amp;Uhttp://geobiking.org&amp;C&amp;F</oddHeader>
    <oddFooter>&amp;LAuthor: &amp;"Arial,Bold"Robert Prehn&amp;CData free for personal use and remains property of author.&amp;R&amp;D</oddFooter>
  </headerFooter>
  <webPublishItems count="1">
    <webPublishItem id="19279" divId="DR_North_19279" sourceType="sheet" destinationFile="C:\GPS\Bicycle\CO_DN\CO_DN_104.htm" title="GeoBiking CO_DN APT Trail Description"/>
  </webPublishItem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13">
    <pageSetUpPr fitToPage="1"/>
  </sheetPr>
  <dimension ref="A1:H58"/>
  <sheetViews>
    <sheetView topLeftCell="A4" zoomScaleNormal="100" workbookViewId="0">
      <selection activeCell="G9" sqref="G9"/>
    </sheetView>
  </sheetViews>
  <sheetFormatPr defaultRowHeight="12.75" x14ac:dyDescent="0.2"/>
  <cols>
    <col min="1" max="1" width="10.42578125" bestFit="1" customWidth="1"/>
    <col min="2" max="2" width="11.42578125" bestFit="1" customWidth="1"/>
    <col min="3" max="3" width="12.140625" bestFit="1" customWidth="1"/>
    <col min="4" max="4" width="19.85546875" customWidth="1"/>
    <col min="5" max="5" width="8" bestFit="1" customWidth="1"/>
    <col min="6" max="6" width="14.7109375" bestFit="1" customWidth="1"/>
    <col min="7" max="7" width="8.140625" bestFit="1" customWidth="1"/>
    <col min="8" max="8" width="26.85546875" customWidth="1"/>
  </cols>
  <sheetData>
    <row r="1" spans="1:8" ht="25.5" customHeight="1" x14ac:dyDescent="0.2">
      <c r="A1" s="942" t="s">
        <v>969</v>
      </c>
      <c r="B1" s="943"/>
      <c r="C1" s="872" t="s">
        <v>3619</v>
      </c>
      <c r="D1" s="873"/>
      <c r="E1" s="873"/>
      <c r="F1" s="873"/>
      <c r="G1" s="873"/>
      <c r="H1" s="873"/>
    </row>
    <row r="2" spans="1:8" ht="26.25" customHeight="1" x14ac:dyDescent="0.2">
      <c r="A2" s="874" t="s">
        <v>2679</v>
      </c>
      <c r="B2" s="874"/>
      <c r="C2" s="875" t="s">
        <v>2948</v>
      </c>
      <c r="D2" s="875"/>
      <c r="E2" s="875"/>
      <c r="F2" s="875"/>
      <c r="G2" s="875"/>
      <c r="H2" s="875"/>
    </row>
    <row r="3" spans="1:8" x14ac:dyDescent="0.2">
      <c r="A3" s="874"/>
      <c r="B3" s="874"/>
      <c r="C3" s="18"/>
      <c r="E3" s="25"/>
      <c r="F3" s="25"/>
      <c r="G3" s="25"/>
      <c r="H3" s="25"/>
    </row>
    <row r="4" spans="1:8" ht="12.75" customHeight="1" x14ac:dyDescent="0.2">
      <c r="A4" s="186" t="s">
        <v>2545</v>
      </c>
      <c r="B4" s="52" t="s">
        <v>2532</v>
      </c>
      <c r="C4" s="27" t="s">
        <v>220</v>
      </c>
      <c r="D4" s="2" t="s">
        <v>6627</v>
      </c>
      <c r="E4" s="25"/>
      <c r="F4" s="27" t="s">
        <v>3975</v>
      </c>
      <c r="G4" s="876" t="s">
        <v>4685</v>
      </c>
      <c r="H4" s="876"/>
    </row>
    <row r="5" spans="1:8" ht="12.75" customHeight="1" x14ac:dyDescent="0.2">
      <c r="A5" s="186"/>
      <c r="B5" s="52"/>
      <c r="C5" s="27"/>
      <c r="D5" s="2" t="s">
        <v>4199</v>
      </c>
      <c r="E5" s="25"/>
      <c r="F5" s="34"/>
      <c r="G5" s="876"/>
      <c r="H5" s="876"/>
    </row>
    <row r="6" spans="1:8" x14ac:dyDescent="0.2">
      <c r="C6" s="45"/>
      <c r="D6" s="2" t="s">
        <v>5151</v>
      </c>
      <c r="E6" s="25"/>
      <c r="F6" s="154"/>
      <c r="G6" s="38"/>
      <c r="H6" s="38"/>
    </row>
    <row r="7" spans="1:8" x14ac:dyDescent="0.2">
      <c r="A7" s="28" t="s">
        <v>5202</v>
      </c>
      <c r="B7" s="3">
        <f>COUNT(E30:E56)</f>
        <v>27</v>
      </c>
      <c r="C7" s="45"/>
      <c r="D7" s="2" t="s">
        <v>5150</v>
      </c>
      <c r="E7" s="25"/>
      <c r="F7" s="154"/>
      <c r="G7" s="154"/>
      <c r="H7" s="26"/>
    </row>
    <row r="8" spans="1:8" x14ac:dyDescent="0.2">
      <c r="A8" s="143"/>
      <c r="B8" s="3"/>
      <c r="C8" s="45"/>
      <c r="D8" s="2" t="s">
        <v>2568</v>
      </c>
      <c r="E8" s="25"/>
      <c r="F8" s="154"/>
      <c r="G8" s="154"/>
      <c r="H8" s="26"/>
    </row>
    <row r="9" spans="1:8" x14ac:dyDescent="0.2">
      <c r="C9" s="45"/>
      <c r="D9" s="2" t="s">
        <v>504</v>
      </c>
      <c r="E9" s="25"/>
      <c r="F9" s="25"/>
      <c r="G9" s="25"/>
      <c r="H9" s="26"/>
    </row>
    <row r="10" spans="1:8" x14ac:dyDescent="0.2">
      <c r="C10" s="45"/>
      <c r="D10" s="135" t="s">
        <v>758</v>
      </c>
      <c r="E10" s="25"/>
      <c r="F10" s="25"/>
      <c r="G10" s="25"/>
      <c r="H10" s="26"/>
    </row>
    <row r="11" spans="1:8" x14ac:dyDescent="0.2">
      <c r="C11" s="45"/>
      <c r="D11" s="135" t="s">
        <v>5153</v>
      </c>
      <c r="E11" s="25"/>
      <c r="F11" s="200" t="s">
        <v>4871</v>
      </c>
      <c r="G11" s="1212" t="s">
        <v>7958</v>
      </c>
      <c r="H11" s="1069"/>
    </row>
    <row r="12" spans="1:8" x14ac:dyDescent="0.2">
      <c r="A12" s="2"/>
      <c r="B12" s="2"/>
      <c r="C12" s="45"/>
      <c r="D12" s="135" t="s">
        <v>5154</v>
      </c>
      <c r="E12" s="25"/>
      <c r="F12" s="199">
        <v>43947</v>
      </c>
      <c r="G12" s="1069"/>
      <c r="H12" s="1069"/>
    </row>
    <row r="13" spans="1:8" ht="13.5" thickBot="1" x14ac:dyDescent="0.25">
      <c r="C13" s="9"/>
    </row>
    <row r="14" spans="1:8" x14ac:dyDescent="0.2">
      <c r="A14" s="877" t="s">
        <v>5619</v>
      </c>
      <c r="B14" s="878"/>
      <c r="C14" s="878"/>
      <c r="D14" s="878"/>
      <c r="E14" s="878"/>
      <c r="F14" s="878"/>
      <c r="G14" s="878"/>
      <c r="H14" s="879"/>
    </row>
    <row r="15" spans="1:8" s="24" customFormat="1" ht="13.5" thickBot="1" x14ac:dyDescent="0.25">
      <c r="A15" s="880" t="s">
        <v>3816</v>
      </c>
      <c r="B15" s="881"/>
      <c r="C15" s="882" t="s">
        <v>3817</v>
      </c>
      <c r="D15" s="882"/>
      <c r="E15" s="882" t="s">
        <v>3818</v>
      </c>
      <c r="F15" s="882"/>
      <c r="G15" s="191"/>
      <c r="H15" s="141" t="s">
        <v>2949</v>
      </c>
    </row>
    <row r="16" spans="1:8" ht="13.5" thickBot="1" x14ac:dyDescent="0.25">
      <c r="A16" s="883"/>
      <c r="B16" s="883"/>
      <c r="C16" s="883">
        <v>8.3000000000000007</v>
      </c>
      <c r="D16" s="941"/>
      <c r="E16" s="883">
        <v>7.6</v>
      </c>
      <c r="F16" s="883"/>
      <c r="G16" s="192"/>
      <c r="H16" s="66">
        <v>10.7</v>
      </c>
    </row>
    <row r="17" spans="1:8" x14ac:dyDescent="0.2">
      <c r="A17" s="867" t="s">
        <v>3081</v>
      </c>
      <c r="B17" s="868"/>
      <c r="C17" s="868"/>
      <c r="D17" s="868"/>
      <c r="E17" s="868"/>
      <c r="F17" s="868"/>
      <c r="G17" s="868"/>
      <c r="H17" s="869"/>
    </row>
    <row r="18" spans="1:8" ht="13.5" thickBot="1" x14ac:dyDescent="0.25">
      <c r="A18" s="12" t="s">
        <v>3819</v>
      </c>
      <c r="B18" s="13" t="s">
        <v>3820</v>
      </c>
      <c r="C18" s="14" t="s">
        <v>3821</v>
      </c>
      <c r="D18" s="13" t="s">
        <v>3822</v>
      </c>
      <c r="E18" s="13" t="s">
        <v>3823</v>
      </c>
      <c r="F18" s="13" t="s">
        <v>3363</v>
      </c>
      <c r="G18" s="13" t="s">
        <v>1388</v>
      </c>
      <c r="H18" s="140" t="s">
        <v>3824</v>
      </c>
    </row>
    <row r="19" spans="1:8" s="8" customFormat="1" x14ac:dyDescent="0.2">
      <c r="A19" s="21">
        <f>E30</f>
        <v>5270</v>
      </c>
      <c r="B19" s="21">
        <f>E56</f>
        <v>5355</v>
      </c>
      <c r="C19" s="22">
        <v>5270</v>
      </c>
      <c r="D19" s="22">
        <v>5547</v>
      </c>
      <c r="E19" s="22">
        <f>B19 - A19</f>
        <v>85</v>
      </c>
      <c r="F19" s="22">
        <v>379.1</v>
      </c>
      <c r="G19" s="22"/>
      <c r="H19" s="66">
        <v>1</v>
      </c>
    </row>
    <row r="20" spans="1:8" s="8" customFormat="1" x14ac:dyDescent="0.2">
      <c r="A20" s="19"/>
      <c r="B20" s="19"/>
      <c r="C20" s="16"/>
      <c r="D20" s="17"/>
      <c r="E20" s="17"/>
      <c r="F20" s="17"/>
      <c r="G20" s="17"/>
      <c r="H20" s="17"/>
    </row>
    <row r="21" spans="1:8" s="8" customFormat="1" x14ac:dyDescent="0.2">
      <c r="A21" s="148" t="s">
        <v>3079</v>
      </c>
      <c r="B21" s="931" t="s">
        <v>5497</v>
      </c>
      <c r="C21" s="1173"/>
      <c r="D21" s="177" t="s">
        <v>3080</v>
      </c>
      <c r="E21" s="930" t="s">
        <v>3976</v>
      </c>
      <c r="F21" s="930"/>
      <c r="G21" s="930"/>
      <c r="H21" s="930"/>
    </row>
    <row r="22" spans="1:8" s="8" customFormat="1" x14ac:dyDescent="0.2">
      <c r="A22" s="19"/>
      <c r="B22" s="19"/>
      <c r="C22" s="16"/>
      <c r="D22" s="175" t="s">
        <v>1165</v>
      </c>
      <c r="E22" s="244" t="s">
        <v>1171</v>
      </c>
      <c r="F22" s="930" t="s">
        <v>196</v>
      </c>
      <c r="G22" s="930"/>
      <c r="H22" s="930"/>
    </row>
    <row r="23" spans="1:8" s="8" customFormat="1" ht="12.75" customHeight="1" x14ac:dyDescent="0.2">
      <c r="A23" s="148" t="s">
        <v>3083</v>
      </c>
      <c r="B23" s="931" t="s">
        <v>3365</v>
      </c>
      <c r="C23" s="1173"/>
      <c r="D23" s="1173"/>
      <c r="E23" s="1173"/>
      <c r="F23" s="1173"/>
      <c r="G23" s="1173"/>
      <c r="H23" s="1173"/>
    </row>
    <row r="24" spans="1:8" s="8" customFormat="1" x14ac:dyDescent="0.2">
      <c r="A24" s="19"/>
      <c r="B24" s="19"/>
      <c r="C24" s="16"/>
      <c r="D24" s="17"/>
      <c r="E24" s="17"/>
      <c r="F24" s="17"/>
      <c r="G24" s="17"/>
      <c r="H24" s="17"/>
    </row>
    <row r="25" spans="1:8" s="8" customFormat="1" ht="26.25" customHeight="1" x14ac:dyDescent="0.2">
      <c r="A25" s="148" t="s">
        <v>3085</v>
      </c>
      <c r="B25" s="901" t="s">
        <v>2947</v>
      </c>
      <c r="C25" s="1029"/>
      <c r="D25" s="1029"/>
      <c r="E25" s="1029"/>
      <c r="F25" s="1029"/>
      <c r="G25" s="1029"/>
      <c r="H25" s="1029"/>
    </row>
    <row r="26" spans="1:8" ht="13.5" thickBot="1" x14ac:dyDescent="0.25">
      <c r="C26" s="1"/>
    </row>
    <row r="27" spans="1:8" ht="13.5" thickBot="1" x14ac:dyDescent="0.25">
      <c r="A27" s="969" t="s">
        <v>2683</v>
      </c>
      <c r="B27" s="969"/>
      <c r="C27" s="163" t="s">
        <v>5913</v>
      </c>
      <c r="D27" s="969" t="s">
        <v>5907</v>
      </c>
      <c r="E27" s="969"/>
      <c r="F27" s="969"/>
      <c r="G27" s="897" t="s">
        <v>5906</v>
      </c>
      <c r="H27" s="899"/>
    </row>
    <row r="28" spans="1:8" ht="26.25" customHeight="1" thickBot="1" x14ac:dyDescent="0.25">
      <c r="A28" s="1125" t="s">
        <v>1990</v>
      </c>
      <c r="B28" s="1125"/>
      <c r="C28" s="174" t="s">
        <v>1990</v>
      </c>
      <c r="D28" s="901" t="s">
        <v>2682</v>
      </c>
      <c r="E28" s="876"/>
      <c r="F28" s="876"/>
      <c r="G28" s="902" t="s">
        <v>5549</v>
      </c>
      <c r="H28" s="902"/>
    </row>
    <row r="29" spans="1:8" s="3" customFormat="1" ht="13.5" thickBot="1" x14ac:dyDescent="0.25">
      <c r="A29" s="4" t="s">
        <v>3488</v>
      </c>
      <c r="B29" s="4" t="s">
        <v>3320</v>
      </c>
      <c r="C29" s="5" t="s">
        <v>3319</v>
      </c>
      <c r="D29" s="4" t="s">
        <v>3992</v>
      </c>
      <c r="E29" s="4" t="s">
        <v>3486</v>
      </c>
      <c r="F29" s="4" t="s">
        <v>3318</v>
      </c>
      <c r="G29" s="903" t="s">
        <v>3950</v>
      </c>
      <c r="H29" s="904"/>
    </row>
    <row r="30" spans="1:8" ht="15.75" customHeight="1" x14ac:dyDescent="0.2">
      <c r="A30" s="123" t="s">
        <v>1736</v>
      </c>
      <c r="B30" s="125" t="s">
        <v>4372</v>
      </c>
      <c r="C30" s="124" t="s">
        <v>1944</v>
      </c>
      <c r="D30" s="125" t="s">
        <v>1137</v>
      </c>
      <c r="E30" s="126">
        <v>5270</v>
      </c>
      <c r="F30" s="125" t="s">
        <v>3744</v>
      </c>
      <c r="G30" s="1082" t="s">
        <v>1138</v>
      </c>
      <c r="H30" s="906"/>
    </row>
    <row r="31" spans="1:8" ht="26.25" customHeight="1" x14ac:dyDescent="0.2">
      <c r="A31" s="127" t="s">
        <v>5546</v>
      </c>
      <c r="B31" s="49" t="s">
        <v>4372</v>
      </c>
      <c r="C31" s="50" t="s">
        <v>2944</v>
      </c>
      <c r="D31" s="49" t="s">
        <v>3998</v>
      </c>
      <c r="E31" s="128">
        <v>5278</v>
      </c>
      <c r="F31" s="49" t="s">
        <v>3744</v>
      </c>
      <c r="G31" s="929" t="s">
        <v>1737</v>
      </c>
      <c r="H31" s="910"/>
    </row>
    <row r="32" spans="1:8" x14ac:dyDescent="0.2">
      <c r="A32" s="127" t="s">
        <v>1086</v>
      </c>
      <c r="B32" s="49" t="s">
        <v>4373</v>
      </c>
      <c r="C32" s="50" t="s">
        <v>2943</v>
      </c>
      <c r="D32" s="49" t="s">
        <v>3057</v>
      </c>
      <c r="E32" s="128">
        <v>5298</v>
      </c>
      <c r="F32" s="49" t="s">
        <v>4342</v>
      </c>
      <c r="G32" s="929" t="s">
        <v>3435</v>
      </c>
      <c r="H32" s="910"/>
    </row>
    <row r="33" spans="1:8" ht="26.25" customHeight="1" x14ac:dyDescent="0.2">
      <c r="A33" s="127" t="s">
        <v>2904</v>
      </c>
      <c r="B33" s="49" t="s">
        <v>2907</v>
      </c>
      <c r="C33" s="50" t="s">
        <v>2908</v>
      </c>
      <c r="D33" s="49" t="s">
        <v>2906</v>
      </c>
      <c r="E33" s="128">
        <v>5301</v>
      </c>
      <c r="F33" s="49" t="s">
        <v>3936</v>
      </c>
      <c r="G33" s="929" t="s">
        <v>2905</v>
      </c>
      <c r="H33" s="910"/>
    </row>
    <row r="34" spans="1:8" x14ac:dyDescent="0.2">
      <c r="A34" s="127" t="s">
        <v>5662</v>
      </c>
      <c r="B34" s="49" t="s">
        <v>4374</v>
      </c>
      <c r="C34" s="50" t="s">
        <v>2942</v>
      </c>
      <c r="D34" s="49" t="s">
        <v>2694</v>
      </c>
      <c r="E34" s="128">
        <v>5319</v>
      </c>
      <c r="F34" s="49" t="s">
        <v>1099</v>
      </c>
      <c r="G34" s="929" t="s">
        <v>2693</v>
      </c>
      <c r="H34" s="910"/>
    </row>
    <row r="35" spans="1:8" x14ac:dyDescent="0.2">
      <c r="A35" s="127" t="s">
        <v>5663</v>
      </c>
      <c r="B35" s="49" t="s">
        <v>4375</v>
      </c>
      <c r="C35" s="50" t="s">
        <v>2941</v>
      </c>
      <c r="D35" s="49" t="s">
        <v>3766</v>
      </c>
      <c r="E35" s="128">
        <v>5348</v>
      </c>
      <c r="F35" s="49" t="s">
        <v>3744</v>
      </c>
      <c r="G35" s="929" t="s">
        <v>3436</v>
      </c>
      <c r="H35" s="910"/>
    </row>
    <row r="36" spans="1:8" ht="15.75" customHeight="1" x14ac:dyDescent="0.2">
      <c r="A36" s="127" t="s">
        <v>5664</v>
      </c>
      <c r="B36" s="49" t="s">
        <v>4376</v>
      </c>
      <c r="C36" s="50" t="s">
        <v>2940</v>
      </c>
      <c r="D36" s="49" t="s">
        <v>3059</v>
      </c>
      <c r="E36" s="128">
        <v>5344</v>
      </c>
      <c r="F36" s="798" t="s">
        <v>7962</v>
      </c>
      <c r="G36" s="929" t="s">
        <v>5605</v>
      </c>
      <c r="H36" s="910"/>
    </row>
    <row r="37" spans="1:8" ht="15" customHeight="1" x14ac:dyDescent="0.2">
      <c r="A37" s="127" t="s">
        <v>5665</v>
      </c>
      <c r="B37" s="49" t="s">
        <v>4381</v>
      </c>
      <c r="C37" s="50" t="s">
        <v>2939</v>
      </c>
      <c r="D37" s="49" t="s">
        <v>3999</v>
      </c>
      <c r="E37" s="128">
        <v>5386</v>
      </c>
      <c r="F37" s="798" t="s">
        <v>116</v>
      </c>
      <c r="G37" s="929" t="s">
        <v>5606</v>
      </c>
      <c r="H37" s="910"/>
    </row>
    <row r="38" spans="1:8" s="796" customFormat="1" ht="15" customHeight="1" x14ac:dyDescent="0.2">
      <c r="A38" s="127" t="s">
        <v>7959</v>
      </c>
      <c r="B38" s="798" t="s">
        <v>7947</v>
      </c>
      <c r="C38" s="791" t="s">
        <v>7960</v>
      </c>
      <c r="D38" s="798" t="s">
        <v>5779</v>
      </c>
      <c r="E38" s="128">
        <v>5410</v>
      </c>
      <c r="F38" s="798" t="s">
        <v>3744</v>
      </c>
      <c r="G38" s="1151" t="s">
        <v>7961</v>
      </c>
      <c r="H38" s="1119"/>
    </row>
    <row r="39" spans="1:8" ht="15" customHeight="1" x14ac:dyDescent="0.2">
      <c r="A39" s="157" t="s">
        <v>6761</v>
      </c>
      <c r="B39" s="440" t="s">
        <v>6762</v>
      </c>
      <c r="C39" s="440" t="s">
        <v>6763</v>
      </c>
      <c r="D39" s="441" t="s">
        <v>6742</v>
      </c>
      <c r="E39" s="442">
        <v>5422</v>
      </c>
      <c r="F39" s="441" t="s">
        <v>3744</v>
      </c>
      <c r="G39" s="909" t="s">
        <v>6760</v>
      </c>
      <c r="H39" s="1211"/>
    </row>
    <row r="40" spans="1:8" ht="25.5" customHeight="1" x14ac:dyDescent="0.2">
      <c r="A40" s="127" t="s">
        <v>5666</v>
      </c>
      <c r="B40" s="49" t="s">
        <v>4377</v>
      </c>
      <c r="C40" s="50" t="s">
        <v>2938</v>
      </c>
      <c r="D40" s="49" t="s">
        <v>4000</v>
      </c>
      <c r="E40" s="128">
        <v>5449</v>
      </c>
      <c r="F40" s="49" t="s">
        <v>3744</v>
      </c>
      <c r="G40" s="929" t="s">
        <v>2649</v>
      </c>
      <c r="H40" s="910"/>
    </row>
    <row r="41" spans="1:8" x14ac:dyDescent="0.2">
      <c r="A41" s="127" t="s">
        <v>7963</v>
      </c>
      <c r="B41" s="798" t="s">
        <v>7964</v>
      </c>
      <c r="C41" s="791" t="s">
        <v>7965</v>
      </c>
      <c r="D41" s="798" t="s">
        <v>7966</v>
      </c>
      <c r="E41" s="128">
        <v>5460</v>
      </c>
      <c r="F41" s="798" t="s">
        <v>116</v>
      </c>
      <c r="G41" s="1034" t="s">
        <v>7967</v>
      </c>
      <c r="H41" s="910"/>
    </row>
    <row r="42" spans="1:8" x14ac:dyDescent="0.2">
      <c r="A42" s="127" t="s">
        <v>5667</v>
      </c>
      <c r="B42" s="49" t="s">
        <v>4378</v>
      </c>
      <c r="C42" s="50" t="s">
        <v>2937</v>
      </c>
      <c r="D42" s="49" t="s">
        <v>3062</v>
      </c>
      <c r="E42" s="128">
        <v>5450</v>
      </c>
      <c r="F42" s="798" t="s">
        <v>116</v>
      </c>
      <c r="G42" s="929" t="s">
        <v>323</v>
      </c>
      <c r="H42" s="910"/>
    </row>
    <row r="43" spans="1:8" x14ac:dyDescent="0.2">
      <c r="A43" s="127" t="s">
        <v>5668</v>
      </c>
      <c r="B43" s="49" t="s">
        <v>4379</v>
      </c>
      <c r="C43" s="50" t="s">
        <v>2936</v>
      </c>
      <c r="D43" s="49" t="s">
        <v>4001</v>
      </c>
      <c r="E43" s="128">
        <v>5453</v>
      </c>
      <c r="F43" s="798" t="s">
        <v>116</v>
      </c>
      <c r="G43" s="929" t="s">
        <v>324</v>
      </c>
      <c r="H43" s="910"/>
    </row>
    <row r="44" spans="1:8" ht="25.5" customHeight="1" x14ac:dyDescent="0.2">
      <c r="A44" s="127" t="s">
        <v>5669</v>
      </c>
      <c r="B44" s="49" t="s">
        <v>4380</v>
      </c>
      <c r="C44" s="50" t="s">
        <v>2935</v>
      </c>
      <c r="D44" s="49" t="s">
        <v>4002</v>
      </c>
      <c r="E44" s="128">
        <v>5466</v>
      </c>
      <c r="F44" s="49" t="s">
        <v>3744</v>
      </c>
      <c r="G44" s="929" t="s">
        <v>325</v>
      </c>
      <c r="H44" s="910"/>
    </row>
    <row r="45" spans="1:8" x14ac:dyDescent="0.2">
      <c r="A45" s="127" t="s">
        <v>5670</v>
      </c>
      <c r="B45" s="49" t="s">
        <v>4382</v>
      </c>
      <c r="C45" s="50" t="s">
        <v>2934</v>
      </c>
      <c r="D45" s="49" t="s">
        <v>3058</v>
      </c>
      <c r="E45" s="128">
        <v>5509</v>
      </c>
      <c r="F45" s="798" t="s">
        <v>116</v>
      </c>
      <c r="G45" s="929" t="s">
        <v>326</v>
      </c>
      <c r="H45" s="910"/>
    </row>
    <row r="46" spans="1:8" x14ac:dyDescent="0.2">
      <c r="A46" s="127" t="s">
        <v>5671</v>
      </c>
      <c r="B46" s="49" t="s">
        <v>4383</v>
      </c>
      <c r="C46" s="50" t="s">
        <v>2933</v>
      </c>
      <c r="D46" s="49" t="s">
        <v>4003</v>
      </c>
      <c r="E46" s="128">
        <v>5532</v>
      </c>
      <c r="F46" s="49" t="s">
        <v>1099</v>
      </c>
      <c r="G46" s="929" t="s">
        <v>4003</v>
      </c>
      <c r="H46" s="910"/>
    </row>
    <row r="47" spans="1:8" x14ac:dyDescent="0.2">
      <c r="A47" s="127" t="s">
        <v>5672</v>
      </c>
      <c r="B47" s="49" t="s">
        <v>4384</v>
      </c>
      <c r="C47" s="50" t="s">
        <v>2932</v>
      </c>
      <c r="D47" s="49" t="s">
        <v>375</v>
      </c>
      <c r="E47" s="128">
        <v>5534</v>
      </c>
      <c r="F47" s="49" t="s">
        <v>1099</v>
      </c>
      <c r="G47" s="929" t="s">
        <v>375</v>
      </c>
      <c r="H47" s="910"/>
    </row>
    <row r="48" spans="1:8" ht="27.75" customHeight="1" x14ac:dyDescent="0.2">
      <c r="A48" s="127" t="s">
        <v>5548</v>
      </c>
      <c r="B48" s="49" t="s">
        <v>513</v>
      </c>
      <c r="C48" s="50" t="s">
        <v>514</v>
      </c>
      <c r="D48" s="49" t="s">
        <v>3061</v>
      </c>
      <c r="E48" s="128">
        <v>5541</v>
      </c>
      <c r="F48" s="49" t="s">
        <v>3744</v>
      </c>
      <c r="G48" s="929" t="s">
        <v>5826</v>
      </c>
      <c r="H48" s="910"/>
    </row>
    <row r="49" spans="1:8" ht="26.25" customHeight="1" x14ac:dyDescent="0.2">
      <c r="A49" s="127" t="s">
        <v>5673</v>
      </c>
      <c r="B49" s="49" t="s">
        <v>5725</v>
      </c>
      <c r="C49" s="50" t="s">
        <v>511</v>
      </c>
      <c r="D49" s="49" t="s">
        <v>376</v>
      </c>
      <c r="E49" s="128">
        <v>5455</v>
      </c>
      <c r="F49" s="49" t="s">
        <v>3744</v>
      </c>
      <c r="G49" s="929" t="s">
        <v>5827</v>
      </c>
      <c r="H49" s="910"/>
    </row>
    <row r="50" spans="1:8" x14ac:dyDescent="0.2">
      <c r="A50" s="127" t="s">
        <v>5674</v>
      </c>
      <c r="B50" s="49" t="s">
        <v>5828</v>
      </c>
      <c r="C50" s="50" t="s">
        <v>2415</v>
      </c>
      <c r="D50" s="49" t="s">
        <v>5829</v>
      </c>
      <c r="E50" s="128">
        <v>5453</v>
      </c>
      <c r="F50" s="49" t="s">
        <v>3744</v>
      </c>
      <c r="G50" s="929" t="s">
        <v>5830</v>
      </c>
      <c r="H50" s="910"/>
    </row>
    <row r="51" spans="1:8" x14ac:dyDescent="0.2">
      <c r="A51" s="127" t="s">
        <v>5675</v>
      </c>
      <c r="B51" s="49" t="s">
        <v>5831</v>
      </c>
      <c r="C51" s="50" t="s">
        <v>802</v>
      </c>
      <c r="D51" s="49" t="s">
        <v>5832</v>
      </c>
      <c r="E51" s="128">
        <v>5451</v>
      </c>
      <c r="F51" s="49" t="s">
        <v>3744</v>
      </c>
      <c r="G51" s="929" t="s">
        <v>5833</v>
      </c>
      <c r="H51" s="910"/>
    </row>
    <row r="52" spans="1:8" x14ac:dyDescent="0.2">
      <c r="A52" s="127" t="s">
        <v>5676</v>
      </c>
      <c r="B52" s="49" t="s">
        <v>4385</v>
      </c>
      <c r="C52" s="50" t="s">
        <v>2931</v>
      </c>
      <c r="D52" s="337" t="s">
        <v>327</v>
      </c>
      <c r="E52" s="128">
        <v>5453</v>
      </c>
      <c r="F52" s="49" t="s">
        <v>1099</v>
      </c>
      <c r="G52" s="929" t="s">
        <v>4819</v>
      </c>
      <c r="H52" s="910"/>
    </row>
    <row r="53" spans="1:8" x14ac:dyDescent="0.2">
      <c r="A53" s="127" t="s">
        <v>5677</v>
      </c>
      <c r="B53" s="49" t="s">
        <v>4386</v>
      </c>
      <c r="C53" s="50" t="s">
        <v>1743</v>
      </c>
      <c r="D53" s="49" t="s">
        <v>377</v>
      </c>
      <c r="E53" s="128">
        <v>5457</v>
      </c>
      <c r="F53" s="49" t="s">
        <v>3744</v>
      </c>
      <c r="G53" s="929" t="s">
        <v>1344</v>
      </c>
      <c r="H53" s="910"/>
    </row>
    <row r="54" spans="1:8" x14ac:dyDescent="0.2">
      <c r="A54" s="127" t="s">
        <v>5678</v>
      </c>
      <c r="B54" s="49" t="s">
        <v>4387</v>
      </c>
      <c r="C54" s="50" t="s">
        <v>1742</v>
      </c>
      <c r="D54" s="49" t="s">
        <v>378</v>
      </c>
      <c r="E54" s="128">
        <v>5442</v>
      </c>
      <c r="F54" s="49" t="s">
        <v>1099</v>
      </c>
      <c r="G54" s="929" t="s">
        <v>3297</v>
      </c>
      <c r="H54" s="910"/>
    </row>
    <row r="55" spans="1:8" x14ac:dyDescent="0.2">
      <c r="A55" s="127" t="s">
        <v>1739</v>
      </c>
      <c r="B55" s="49" t="s">
        <v>1740</v>
      </c>
      <c r="C55" s="50" t="s">
        <v>1741</v>
      </c>
      <c r="D55" s="49" t="s">
        <v>2945</v>
      </c>
      <c r="E55" s="128">
        <v>5441</v>
      </c>
      <c r="F55" s="798" t="s">
        <v>116</v>
      </c>
      <c r="G55" s="929" t="s">
        <v>2946</v>
      </c>
      <c r="H55" s="910"/>
    </row>
    <row r="56" spans="1:8" ht="13.5" thickBot="1" x14ac:dyDescent="0.25">
      <c r="A56" s="129" t="s">
        <v>5547</v>
      </c>
      <c r="B56" s="130" t="s">
        <v>1328</v>
      </c>
      <c r="C56" s="131" t="s">
        <v>5854</v>
      </c>
      <c r="D56" s="130" t="s">
        <v>3060</v>
      </c>
      <c r="E56" s="132">
        <v>5355</v>
      </c>
      <c r="F56" s="130" t="s">
        <v>3744</v>
      </c>
      <c r="G56" s="977" t="s">
        <v>1738</v>
      </c>
      <c r="H56" s="978"/>
    </row>
    <row r="58" spans="1:8" s="8" customFormat="1" x14ac:dyDescent="0.2">
      <c r="A58" s="222" t="s">
        <v>295</v>
      </c>
      <c r="B58" s="2" t="s">
        <v>4095</v>
      </c>
    </row>
  </sheetData>
  <mergeCells count="54">
    <mergeCell ref="A27:B27"/>
    <mergeCell ref="A28:B28"/>
    <mergeCell ref="D27:F27"/>
    <mergeCell ref="A17:H17"/>
    <mergeCell ref="B23:H23"/>
    <mergeCell ref="B25:H25"/>
    <mergeCell ref="E21:H21"/>
    <mergeCell ref="B21:C21"/>
    <mergeCell ref="D28:F28"/>
    <mergeCell ref="F22:H22"/>
    <mergeCell ref="G27:H27"/>
    <mergeCell ref="G28:H28"/>
    <mergeCell ref="A15:B15"/>
    <mergeCell ref="C15:D15"/>
    <mergeCell ref="E15:F15"/>
    <mergeCell ref="A16:B16"/>
    <mergeCell ref="C16:D16"/>
    <mergeCell ref="E16:F16"/>
    <mergeCell ref="A1:B1"/>
    <mergeCell ref="C1:H1"/>
    <mergeCell ref="C2:H2"/>
    <mergeCell ref="A14:H14"/>
    <mergeCell ref="A3:B3"/>
    <mergeCell ref="A2:B2"/>
    <mergeCell ref="G11:H12"/>
    <mergeCell ref="G4:H5"/>
    <mergeCell ref="G30:H30"/>
    <mergeCell ref="G29:H29"/>
    <mergeCell ref="G50:H50"/>
    <mergeCell ref="G42:H42"/>
    <mergeCell ref="G43:H43"/>
    <mergeCell ref="G32:H32"/>
    <mergeCell ref="G34:H34"/>
    <mergeCell ref="G35:H35"/>
    <mergeCell ref="G37:H37"/>
    <mergeCell ref="G36:H36"/>
    <mergeCell ref="G33:H33"/>
    <mergeCell ref="G39:H39"/>
    <mergeCell ref="G38:H38"/>
    <mergeCell ref="G55:H55"/>
    <mergeCell ref="G56:H56"/>
    <mergeCell ref="G31:H31"/>
    <mergeCell ref="G40:H40"/>
    <mergeCell ref="G41:H41"/>
    <mergeCell ref="G44:H44"/>
    <mergeCell ref="G48:H48"/>
    <mergeCell ref="G49:H49"/>
    <mergeCell ref="G51:H51"/>
    <mergeCell ref="G52:H52"/>
    <mergeCell ref="G53:H53"/>
    <mergeCell ref="G54:H54"/>
    <mergeCell ref="G45:H45"/>
    <mergeCell ref="G46:H46"/>
    <mergeCell ref="G47:H47"/>
  </mergeCells>
  <phoneticPr fontId="0" type="noConversion"/>
  <hyperlinks>
    <hyperlink ref="D4" location="'36Bikeway'!A1" display="US 36 Bikeway" xr:uid="{00000000-0004-0000-1C00-000000000000}"/>
    <hyperlink ref="A2:B2" location="Overview!A1" tooltip="Go to Trail Network Overview sheet" display="Trail Network Overview" xr:uid="{00000000-0004-0000-1C00-000001000000}"/>
    <hyperlink ref="D9" location="WestMower!A1" display="West Mower Trail" xr:uid="{00000000-0004-0000-1C00-000002000000}"/>
    <hyperlink ref="D7" location="FarmersCanalNE!A1" display="Farmers Canal NE" xr:uid="{00000000-0004-0000-1C00-000003000000}"/>
    <hyperlink ref="D6" location="BigDryCreek!A1" display="Big Dry Creek Trail" xr:uid="{00000000-0004-0000-1C00-000004000000}"/>
    <hyperlink ref="B58" location="RTD!A32" display="RTD-CR" xr:uid="{00000000-0004-0000-1C00-000005000000}"/>
    <hyperlink ref="D8" location="Lake2Lake!A1" display="Lake 2 Lake" xr:uid="{00000000-0004-0000-1C00-000006000000}"/>
    <hyperlink ref="D5" location="'104th'!A1" display="104th Ave Trail" xr:uid="{00000000-0004-0000-1C00-000007000000}"/>
  </hyperlinks>
  <pageMargins left="1" right="0.75" top="0.75" bottom="0.75" header="0.5" footer="0.5"/>
  <pageSetup scale="77" orientation="portrait" r:id="rId1"/>
  <headerFooter alignWithMargins="0">
    <oddHeader>&amp;L&amp;"Arial,Bold"&amp;Uhttp://geobiking.org&amp;C&amp;F</oddHeader>
    <oddFooter>&amp;LAuthor: &amp;"Arial,Bold"Robert Prehn&amp;CData free for personal use and remains property of author.&amp;R&amp;D</oddFooter>
  </headerFooter>
  <webPublishItems count="1">
    <webPublishItem id="29173" divId="DR_North_29173" sourceType="sheet" destinationFile="C:\GPS\Bicycle\CO_DN\CO_DN_HSL.htm" title="GeoBiking CO_DN HSL Description"/>
  </webPublishItem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41">
    <pageSetUpPr fitToPage="1"/>
  </sheetPr>
  <dimension ref="A1:H58"/>
  <sheetViews>
    <sheetView topLeftCell="A21" zoomScaleNormal="100" workbookViewId="0">
      <selection activeCell="H21" sqref="H21"/>
    </sheetView>
  </sheetViews>
  <sheetFormatPr defaultRowHeight="12.75" x14ac:dyDescent="0.2"/>
  <cols>
    <col min="1" max="1" width="10.5703125" bestFit="1" customWidth="1"/>
    <col min="2" max="2" width="11.5703125" bestFit="1" customWidth="1"/>
    <col min="3" max="3" width="13.28515625" bestFit="1" customWidth="1"/>
    <col min="4" max="4" width="17.42578125" bestFit="1" customWidth="1"/>
    <col min="5" max="5" width="8" bestFit="1" customWidth="1"/>
    <col min="6" max="6" width="15.28515625" bestFit="1" customWidth="1"/>
    <col min="7" max="7" width="8.140625" bestFit="1" customWidth="1"/>
    <col min="8" max="8" width="27.5703125" customWidth="1"/>
  </cols>
  <sheetData>
    <row r="1" spans="1:8" ht="22.5" customHeight="1" x14ac:dyDescent="0.2">
      <c r="A1" s="1075" t="s">
        <v>2557</v>
      </c>
      <c r="B1" s="1075"/>
      <c r="C1" s="872" t="s">
        <v>3353</v>
      </c>
      <c r="D1" s="873"/>
      <c r="E1" s="873"/>
      <c r="F1" s="873"/>
      <c r="G1" s="873"/>
      <c r="H1" s="873"/>
    </row>
    <row r="2" spans="1:8" ht="19.5" customHeight="1" x14ac:dyDescent="0.2">
      <c r="A2" s="874" t="s">
        <v>2679</v>
      </c>
      <c r="B2" s="874"/>
      <c r="C2" s="872" t="s">
        <v>3354</v>
      </c>
      <c r="D2" s="944"/>
      <c r="E2" s="944"/>
      <c r="F2" s="944"/>
      <c r="G2" s="944"/>
      <c r="H2" s="944"/>
    </row>
    <row r="3" spans="1:8" x14ac:dyDescent="0.2">
      <c r="A3" s="874"/>
      <c r="B3" s="874"/>
      <c r="C3" s="18"/>
      <c r="D3" s="25"/>
      <c r="E3" s="25"/>
      <c r="F3" s="25"/>
      <c r="G3" s="25"/>
      <c r="H3" s="25"/>
    </row>
    <row r="4" spans="1:8" x14ac:dyDescent="0.2">
      <c r="A4" s="186" t="s">
        <v>2545</v>
      </c>
      <c r="B4" s="173" t="s">
        <v>2574</v>
      </c>
      <c r="C4" s="27" t="s">
        <v>220</v>
      </c>
      <c r="D4" s="106" t="s">
        <v>2575</v>
      </c>
      <c r="E4" s="106" t="s">
        <v>4817</v>
      </c>
      <c r="F4" s="27" t="s">
        <v>3975</v>
      </c>
      <c r="G4" s="944" t="s">
        <v>2573</v>
      </c>
      <c r="H4" s="944"/>
    </row>
    <row r="5" spans="1:8" x14ac:dyDescent="0.2">
      <c r="A5" s="209"/>
      <c r="B5" s="173"/>
      <c r="C5" s="27"/>
      <c r="D5" s="2" t="s">
        <v>6627</v>
      </c>
      <c r="E5" s="106"/>
      <c r="F5" s="34"/>
      <c r="G5" s="944"/>
      <c r="H5" s="944"/>
    </row>
    <row r="6" spans="1:8" x14ac:dyDescent="0.2">
      <c r="A6" s="143"/>
      <c r="B6" s="53"/>
      <c r="C6" s="27"/>
      <c r="D6" s="2" t="s">
        <v>3324</v>
      </c>
      <c r="E6" s="61"/>
      <c r="F6" s="34"/>
      <c r="G6" s="944"/>
      <c r="H6" s="944"/>
    </row>
    <row r="7" spans="1:8" x14ac:dyDescent="0.2">
      <c r="A7" s="28" t="s">
        <v>5202</v>
      </c>
      <c r="B7" s="3">
        <f>COUNT(E27:E56)</f>
        <v>29</v>
      </c>
      <c r="C7" s="27"/>
      <c r="D7" s="874" t="s">
        <v>3005</v>
      </c>
      <c r="E7" s="874"/>
      <c r="F7" s="34"/>
      <c r="G7" s="944"/>
      <c r="H7" s="944"/>
    </row>
    <row r="8" spans="1:8" x14ac:dyDescent="0.2">
      <c r="C8" s="45"/>
      <c r="D8" s="874" t="s">
        <v>4510</v>
      </c>
      <c r="E8" s="874"/>
      <c r="F8" s="25"/>
      <c r="G8" s="26"/>
      <c r="H8" s="26"/>
    </row>
    <row r="9" spans="1:8" x14ac:dyDescent="0.2">
      <c r="C9" s="45"/>
      <c r="D9" s="2" t="s">
        <v>5614</v>
      </c>
      <c r="E9" s="200" t="s">
        <v>4508</v>
      </c>
      <c r="F9" s="200" t="s">
        <v>4871</v>
      </c>
      <c r="G9" s="947" t="s">
        <v>6965</v>
      </c>
      <c r="H9" s="1163"/>
    </row>
    <row r="10" spans="1:8" ht="13.5" thickBot="1" x14ac:dyDescent="0.25">
      <c r="C10" s="9"/>
      <c r="E10" s="205">
        <v>39843</v>
      </c>
      <c r="F10" s="321">
        <v>42262</v>
      </c>
      <c r="G10" s="1216"/>
      <c r="H10" s="1216"/>
    </row>
    <row r="11" spans="1:8" x14ac:dyDescent="0.2">
      <c r="A11" s="877" t="s">
        <v>5619</v>
      </c>
      <c r="B11" s="878"/>
      <c r="C11" s="878"/>
      <c r="D11" s="878"/>
      <c r="E11" s="878"/>
      <c r="F11" s="878"/>
      <c r="G11" s="878"/>
      <c r="H11" s="879"/>
    </row>
    <row r="12" spans="1:8" s="24" customFormat="1" ht="13.5" thickBot="1" x14ac:dyDescent="0.25">
      <c r="A12" s="880" t="s">
        <v>3816</v>
      </c>
      <c r="B12" s="881"/>
      <c r="C12" s="882" t="s">
        <v>3817</v>
      </c>
      <c r="D12" s="882"/>
      <c r="E12" s="882" t="s">
        <v>3818</v>
      </c>
      <c r="F12" s="882"/>
      <c r="G12" s="191"/>
      <c r="H12" s="196" t="s">
        <v>1389</v>
      </c>
    </row>
    <row r="13" spans="1:8" ht="13.5" thickBot="1" x14ac:dyDescent="0.25">
      <c r="A13" s="940"/>
      <c r="B13" s="940"/>
      <c r="C13" s="974">
        <v>14.4</v>
      </c>
      <c r="D13" s="941"/>
      <c r="E13" s="883">
        <v>8.6999999999999993</v>
      </c>
      <c r="F13" s="883"/>
      <c r="G13" s="192"/>
    </row>
    <row r="14" spans="1:8" x14ac:dyDescent="0.2">
      <c r="A14" s="867" t="s">
        <v>3081</v>
      </c>
      <c r="B14" s="868"/>
      <c r="C14" s="868"/>
      <c r="D14" s="868"/>
      <c r="E14" s="868"/>
      <c r="F14" s="868"/>
      <c r="G14" s="868"/>
      <c r="H14" s="869"/>
    </row>
    <row r="15" spans="1:8" ht="13.5" thickBot="1" x14ac:dyDescent="0.25">
      <c r="A15" s="12" t="s">
        <v>3819</v>
      </c>
      <c r="B15" s="13" t="s">
        <v>3820</v>
      </c>
      <c r="C15" s="14" t="s">
        <v>3821</v>
      </c>
      <c r="D15" s="13" t="s">
        <v>3822</v>
      </c>
      <c r="E15" s="13" t="s">
        <v>3823</v>
      </c>
      <c r="F15" s="13" t="s">
        <v>3363</v>
      </c>
      <c r="G15" s="13" t="s">
        <v>1388</v>
      </c>
      <c r="H15" s="195" t="s">
        <v>3824</v>
      </c>
    </row>
    <row r="16" spans="1:8" s="8" customFormat="1" x14ac:dyDescent="0.2">
      <c r="A16" s="21">
        <f>E27</f>
        <v>5399</v>
      </c>
      <c r="B16" s="21">
        <f>E56</f>
        <v>5287</v>
      </c>
      <c r="C16" s="22">
        <v>5233</v>
      </c>
      <c r="D16" s="22">
        <v>5551</v>
      </c>
      <c r="E16" s="22">
        <f>B16 - A16</f>
        <v>-112</v>
      </c>
      <c r="F16" s="22">
        <v>1160</v>
      </c>
      <c r="G16" s="22"/>
      <c r="H16" s="3">
        <v>3</v>
      </c>
    </row>
    <row r="17" spans="1:8" s="8" customFormat="1" x14ac:dyDescent="0.2">
      <c r="A17" s="19"/>
      <c r="B17" s="19"/>
      <c r="C17" s="16"/>
      <c r="D17" s="17"/>
      <c r="E17" s="17"/>
      <c r="F17" s="17"/>
      <c r="G17" s="17"/>
      <c r="H17" s="17"/>
    </row>
    <row r="18" spans="1:8" s="8" customFormat="1" ht="12.75" customHeight="1" x14ac:dyDescent="0.2">
      <c r="A18" s="148" t="s">
        <v>3079</v>
      </c>
      <c r="B18" s="931" t="s">
        <v>3360</v>
      </c>
      <c r="C18" s="931"/>
      <c r="D18" s="175" t="s">
        <v>3080</v>
      </c>
      <c r="E18" s="930" t="s">
        <v>318</v>
      </c>
      <c r="F18" s="930"/>
      <c r="G18" s="930"/>
      <c r="H18" s="930"/>
    </row>
    <row r="19" spans="1:8" s="8" customFormat="1" x14ac:dyDescent="0.2">
      <c r="A19" s="19"/>
      <c r="B19" s="19"/>
      <c r="C19" s="16"/>
      <c r="D19" s="175" t="s">
        <v>1165</v>
      </c>
      <c r="E19" s="244" t="s">
        <v>200</v>
      </c>
      <c r="F19" s="17"/>
      <c r="G19" s="17"/>
      <c r="H19" s="17"/>
    </row>
    <row r="20" spans="1:8" s="8" customFormat="1" ht="12.75" customHeight="1" x14ac:dyDescent="0.2">
      <c r="A20" s="148" t="s">
        <v>3083</v>
      </c>
      <c r="B20" s="931" t="s">
        <v>2136</v>
      </c>
      <c r="C20" s="931"/>
      <c r="D20" s="931"/>
      <c r="E20" s="931"/>
      <c r="F20" s="931"/>
      <c r="G20" s="931"/>
      <c r="H20" s="931"/>
    </row>
    <row r="21" spans="1:8" s="8" customFormat="1" x14ac:dyDescent="0.2">
      <c r="A21" s="19"/>
      <c r="B21" s="19"/>
      <c r="C21" s="16"/>
      <c r="D21" s="17"/>
      <c r="E21" s="17"/>
      <c r="F21" s="17"/>
      <c r="G21" s="17"/>
      <c r="H21" s="17"/>
    </row>
    <row r="22" spans="1:8" s="8" customFormat="1" ht="27" customHeight="1" x14ac:dyDescent="0.2">
      <c r="A22" s="148" t="s">
        <v>3085</v>
      </c>
      <c r="B22" s="1107" t="s">
        <v>6983</v>
      </c>
      <c r="C22" s="951"/>
      <c r="D22" s="951"/>
      <c r="E22" s="951"/>
      <c r="F22" s="951"/>
      <c r="G22" s="951"/>
      <c r="H22" s="951"/>
    </row>
    <row r="23" spans="1:8" ht="13.5" thickBot="1" x14ac:dyDescent="0.25">
      <c r="C23" s="1"/>
    </row>
    <row r="24" spans="1:8" s="8" customFormat="1" ht="13.5" thickBot="1" x14ac:dyDescent="0.25">
      <c r="A24" s="1047" t="s">
        <v>2683</v>
      </c>
      <c r="B24" s="1047"/>
      <c r="C24" s="161" t="s">
        <v>5913</v>
      </c>
      <c r="D24" s="1048" t="s">
        <v>5907</v>
      </c>
      <c r="E24" s="1048"/>
      <c r="F24" s="1048"/>
      <c r="G24" s="938" t="s">
        <v>5906</v>
      </c>
      <c r="H24" s="939"/>
    </row>
    <row r="25" spans="1:8" s="8" customFormat="1" ht="13.5" thickBot="1" x14ac:dyDescent="0.25">
      <c r="A25" s="1215" t="s">
        <v>5334</v>
      </c>
      <c r="B25" s="1215"/>
      <c r="C25" s="234" t="s">
        <v>5334</v>
      </c>
      <c r="D25" s="1213" t="s">
        <v>2558</v>
      </c>
      <c r="E25" s="1214"/>
      <c r="F25" s="1214"/>
      <c r="G25" s="902" t="s">
        <v>1982</v>
      </c>
      <c r="H25" s="902"/>
    </row>
    <row r="26" spans="1:8" s="3" customFormat="1" ht="13.5" thickBot="1" x14ac:dyDescent="0.25">
      <c r="A26" s="4" t="s">
        <v>3488</v>
      </c>
      <c r="B26" s="4" t="s">
        <v>3320</v>
      </c>
      <c r="C26" s="5" t="s">
        <v>3319</v>
      </c>
      <c r="D26" s="4" t="s">
        <v>3992</v>
      </c>
      <c r="E26" s="4" t="s">
        <v>3486</v>
      </c>
      <c r="F26" s="4" t="s">
        <v>3318</v>
      </c>
      <c r="G26" s="903" t="s">
        <v>3950</v>
      </c>
      <c r="H26" s="904"/>
    </row>
    <row r="27" spans="1:8" ht="27" customHeight="1" x14ac:dyDescent="0.2">
      <c r="A27" s="85" t="s">
        <v>2576</v>
      </c>
      <c r="B27" s="86" t="s">
        <v>2577</v>
      </c>
      <c r="C27" s="87" t="s">
        <v>2578</v>
      </c>
      <c r="D27" s="86" t="s">
        <v>2579</v>
      </c>
      <c r="E27" s="88">
        <v>5399</v>
      </c>
      <c r="F27" s="86" t="s">
        <v>3744</v>
      </c>
      <c r="G27" s="1082" t="s">
        <v>6690</v>
      </c>
      <c r="H27" s="1080"/>
    </row>
    <row r="28" spans="1:8" x14ac:dyDescent="0.2">
      <c r="A28" s="89" t="s">
        <v>6691</v>
      </c>
      <c r="B28" s="90" t="s">
        <v>2577</v>
      </c>
      <c r="C28" s="91" t="s">
        <v>2578</v>
      </c>
      <c r="D28" s="90" t="s">
        <v>2583</v>
      </c>
      <c r="E28" s="92">
        <v>5399</v>
      </c>
      <c r="F28" s="457" t="s">
        <v>116</v>
      </c>
      <c r="G28" s="985" t="s">
        <v>6688</v>
      </c>
      <c r="H28" s="958"/>
    </row>
    <row r="29" spans="1:8" ht="24.75" customHeight="1" x14ac:dyDescent="0.2">
      <c r="A29" s="89" t="s">
        <v>4033</v>
      </c>
      <c r="B29" s="90" t="s">
        <v>2580</v>
      </c>
      <c r="C29" s="91" t="s">
        <v>2581</v>
      </c>
      <c r="D29" s="90" t="s">
        <v>2582</v>
      </c>
      <c r="E29" s="92">
        <v>5380</v>
      </c>
      <c r="F29" s="90" t="s">
        <v>3744</v>
      </c>
      <c r="G29" s="929" t="s">
        <v>6689</v>
      </c>
      <c r="H29" s="958"/>
    </row>
    <row r="30" spans="1:8" x14ac:dyDescent="0.2">
      <c r="A30" s="89" t="s">
        <v>2576</v>
      </c>
      <c r="B30" s="985" t="s">
        <v>5299</v>
      </c>
      <c r="C30" s="985"/>
      <c r="D30" s="985"/>
      <c r="E30" s="985"/>
      <c r="F30" s="985"/>
      <c r="G30" s="985" t="s">
        <v>4295</v>
      </c>
      <c r="H30" s="958"/>
    </row>
    <row r="31" spans="1:8" x14ac:dyDescent="0.2">
      <c r="A31" s="89" t="s">
        <v>4034</v>
      </c>
      <c r="B31" s="90" t="s">
        <v>4012</v>
      </c>
      <c r="C31" s="91" t="s">
        <v>4013</v>
      </c>
      <c r="D31" s="90" t="s">
        <v>2584</v>
      </c>
      <c r="E31" s="92">
        <v>5398</v>
      </c>
      <c r="F31" s="90" t="s">
        <v>3744</v>
      </c>
      <c r="G31" s="985" t="s">
        <v>4014</v>
      </c>
      <c r="H31" s="958"/>
    </row>
    <row r="32" spans="1:8" x14ac:dyDescent="0.2">
      <c r="A32" s="89" t="s">
        <v>4035</v>
      </c>
      <c r="B32" s="90" t="s">
        <v>4015</v>
      </c>
      <c r="C32" s="91" t="s">
        <v>4016</v>
      </c>
      <c r="D32" s="90" t="s">
        <v>4017</v>
      </c>
      <c r="E32" s="92">
        <v>5417</v>
      </c>
      <c r="F32" s="90" t="s">
        <v>3744</v>
      </c>
      <c r="G32" s="985" t="s">
        <v>4018</v>
      </c>
      <c r="H32" s="958"/>
    </row>
    <row r="33" spans="1:8" x14ac:dyDescent="0.2">
      <c r="A33" s="89" t="s">
        <v>6697</v>
      </c>
      <c r="B33" s="90" t="s">
        <v>4015</v>
      </c>
      <c r="C33" s="91" t="s">
        <v>6698</v>
      </c>
      <c r="D33" s="90" t="s">
        <v>6699</v>
      </c>
      <c r="E33" s="92">
        <v>5376</v>
      </c>
      <c r="F33" s="90" t="s">
        <v>3744</v>
      </c>
      <c r="G33" s="1087" t="s">
        <v>6700</v>
      </c>
      <c r="H33" s="1078"/>
    </row>
    <row r="34" spans="1:8" x14ac:dyDescent="0.2">
      <c r="A34" s="89" t="s">
        <v>6692</v>
      </c>
      <c r="B34" s="90" t="s">
        <v>6693</v>
      </c>
      <c r="C34" s="91" t="s">
        <v>6694</v>
      </c>
      <c r="D34" s="90" t="s">
        <v>6695</v>
      </c>
      <c r="E34" s="92">
        <v>5241</v>
      </c>
      <c r="F34" s="90" t="s">
        <v>3744</v>
      </c>
      <c r="G34" s="1087" t="s">
        <v>6696</v>
      </c>
      <c r="H34" s="1078"/>
    </row>
    <row r="35" spans="1:8" x14ac:dyDescent="0.2">
      <c r="A35" s="89" t="s">
        <v>4036</v>
      </c>
      <c r="B35" s="90" t="s">
        <v>4020</v>
      </c>
      <c r="C35" s="91" t="s">
        <v>4021</v>
      </c>
      <c r="D35" s="90" t="s">
        <v>4019</v>
      </c>
      <c r="E35" s="92">
        <v>5401</v>
      </c>
      <c r="F35" s="90" t="s">
        <v>3744</v>
      </c>
      <c r="G35" s="985" t="s">
        <v>4022</v>
      </c>
      <c r="H35" s="958"/>
    </row>
    <row r="36" spans="1:8" x14ac:dyDescent="0.2">
      <c r="A36" s="89" t="s">
        <v>4037</v>
      </c>
      <c r="B36" s="90" t="s">
        <v>4023</v>
      </c>
      <c r="C36" s="91" t="s">
        <v>4024</v>
      </c>
      <c r="D36" s="90" t="s">
        <v>4025</v>
      </c>
      <c r="E36" s="92">
        <v>5443</v>
      </c>
      <c r="F36" s="90" t="s">
        <v>3744</v>
      </c>
      <c r="G36" s="985" t="s">
        <v>4026</v>
      </c>
      <c r="H36" s="958"/>
    </row>
    <row r="37" spans="1:8" x14ac:dyDescent="0.2">
      <c r="A37" s="89" t="s">
        <v>4038</v>
      </c>
      <c r="B37" s="90" t="s">
        <v>4029</v>
      </c>
      <c r="C37" s="91" t="s">
        <v>4030</v>
      </c>
      <c r="D37" s="90" t="s">
        <v>4027</v>
      </c>
      <c r="E37" s="92">
        <v>5423</v>
      </c>
      <c r="F37" s="90" t="s">
        <v>3744</v>
      </c>
      <c r="G37" s="985" t="s">
        <v>4028</v>
      </c>
      <c r="H37" s="958"/>
    </row>
    <row r="38" spans="1:8" x14ac:dyDescent="0.2">
      <c r="A38" s="89" t="s">
        <v>4039</v>
      </c>
      <c r="B38" s="90" t="s">
        <v>4031</v>
      </c>
      <c r="C38" s="91" t="s">
        <v>4032</v>
      </c>
      <c r="D38" s="90" t="s">
        <v>4040</v>
      </c>
      <c r="E38" s="92">
        <v>5426</v>
      </c>
      <c r="F38" s="90" t="s">
        <v>3744</v>
      </c>
      <c r="G38" s="985" t="s">
        <v>5353</v>
      </c>
      <c r="H38" s="958"/>
    </row>
    <row r="39" spans="1:8" x14ac:dyDescent="0.2">
      <c r="A39" s="89" t="s">
        <v>4045</v>
      </c>
      <c r="B39" s="90" t="s">
        <v>4041</v>
      </c>
      <c r="C39" s="91" t="s">
        <v>4042</v>
      </c>
      <c r="D39" s="90" t="s">
        <v>4043</v>
      </c>
      <c r="E39" s="92">
        <v>5469</v>
      </c>
      <c r="F39" s="90" t="s">
        <v>3744</v>
      </c>
      <c r="G39" s="985" t="s">
        <v>4044</v>
      </c>
      <c r="H39" s="958"/>
    </row>
    <row r="40" spans="1:8" s="26" customFormat="1" x14ac:dyDescent="0.2">
      <c r="A40" s="77" t="s">
        <v>6701</v>
      </c>
      <c r="B40" s="78" t="s">
        <v>4046</v>
      </c>
      <c r="C40" s="102" t="s">
        <v>4047</v>
      </c>
      <c r="D40" s="78" t="s">
        <v>6702</v>
      </c>
      <c r="E40" s="79">
        <v>5340</v>
      </c>
      <c r="F40" s="78" t="s">
        <v>3744</v>
      </c>
      <c r="G40" s="1052" t="s">
        <v>6703</v>
      </c>
      <c r="H40" s="1053"/>
    </row>
    <row r="41" spans="1:8" s="26" customFormat="1" x14ac:dyDescent="0.2">
      <c r="A41" s="77" t="s">
        <v>4049</v>
      </c>
      <c r="B41" s="78" t="s">
        <v>4050</v>
      </c>
      <c r="C41" s="102" t="s">
        <v>4051</v>
      </c>
      <c r="D41" s="78" t="s">
        <v>4052</v>
      </c>
      <c r="E41" s="79">
        <v>5366</v>
      </c>
      <c r="F41" s="78" t="s">
        <v>3744</v>
      </c>
      <c r="G41" s="1052" t="s">
        <v>5352</v>
      </c>
      <c r="H41" s="1053"/>
    </row>
    <row r="42" spans="1:8" x14ac:dyDescent="0.2">
      <c r="A42" s="89" t="s">
        <v>4053</v>
      </c>
      <c r="B42" s="90" t="s">
        <v>4054</v>
      </c>
      <c r="C42" s="91" t="s">
        <v>4055</v>
      </c>
      <c r="D42" s="90" t="s">
        <v>4056</v>
      </c>
      <c r="E42" s="92">
        <v>5366</v>
      </c>
      <c r="F42" s="90" t="s">
        <v>3744</v>
      </c>
      <c r="G42" s="985" t="s">
        <v>4057</v>
      </c>
      <c r="H42" s="958"/>
    </row>
    <row r="43" spans="1:8" x14ac:dyDescent="0.2">
      <c r="A43" s="89" t="s">
        <v>4058</v>
      </c>
      <c r="B43" s="90" t="s">
        <v>284</v>
      </c>
      <c r="C43" s="91" t="s">
        <v>5007</v>
      </c>
      <c r="D43" s="90" t="s">
        <v>4059</v>
      </c>
      <c r="E43" s="92">
        <v>5416</v>
      </c>
      <c r="F43" s="90" t="s">
        <v>3744</v>
      </c>
      <c r="G43" s="985" t="s">
        <v>4060</v>
      </c>
      <c r="H43" s="958"/>
    </row>
    <row r="44" spans="1:8" ht="26.25" customHeight="1" x14ac:dyDescent="0.2">
      <c r="A44" s="89" t="s">
        <v>4061</v>
      </c>
      <c r="B44" s="90" t="s">
        <v>4062</v>
      </c>
      <c r="C44" s="91" t="s">
        <v>4063</v>
      </c>
      <c r="D44" s="90" t="s">
        <v>4064</v>
      </c>
      <c r="E44" s="92">
        <v>5420</v>
      </c>
      <c r="F44" s="90" t="s">
        <v>3744</v>
      </c>
      <c r="G44" s="929" t="s">
        <v>4065</v>
      </c>
      <c r="H44" s="958"/>
    </row>
    <row r="45" spans="1:8" x14ac:dyDescent="0.2">
      <c r="A45" s="89" t="s">
        <v>6966</v>
      </c>
      <c r="B45" s="457" t="s">
        <v>285</v>
      </c>
      <c r="C45" s="458" t="s">
        <v>6967</v>
      </c>
      <c r="D45" s="457" t="s">
        <v>6968</v>
      </c>
      <c r="E45" s="92">
        <v>5430</v>
      </c>
      <c r="F45" s="457" t="s">
        <v>4342</v>
      </c>
      <c r="G45" s="1118"/>
      <c r="H45" s="1119"/>
    </row>
    <row r="46" spans="1:8" x14ac:dyDescent="0.2">
      <c r="A46" s="89" t="s">
        <v>6708</v>
      </c>
      <c r="B46" s="457" t="s">
        <v>2189</v>
      </c>
      <c r="C46" s="458" t="s">
        <v>2190</v>
      </c>
      <c r="D46" s="457" t="s">
        <v>6705</v>
      </c>
      <c r="E46" s="589">
        <v>5432</v>
      </c>
      <c r="F46" s="457" t="s">
        <v>3744</v>
      </c>
      <c r="G46" s="909" t="s">
        <v>6706</v>
      </c>
      <c r="H46" s="1211"/>
    </row>
    <row r="47" spans="1:8" x14ac:dyDescent="0.2">
      <c r="A47" s="585" t="s">
        <v>6707</v>
      </c>
      <c r="B47" s="586" t="s">
        <v>6709</v>
      </c>
      <c r="C47" s="587" t="s">
        <v>6710</v>
      </c>
      <c r="D47" s="586" t="s">
        <v>6711</v>
      </c>
      <c r="E47" s="588">
        <v>5401</v>
      </c>
      <c r="F47" s="586" t="s">
        <v>3744</v>
      </c>
      <c r="G47" s="964" t="s">
        <v>6712</v>
      </c>
      <c r="H47" s="965"/>
    </row>
    <row r="48" spans="1:8" x14ac:dyDescent="0.2">
      <c r="A48" s="89" t="s">
        <v>2463</v>
      </c>
      <c r="B48" s="90" t="s">
        <v>286</v>
      </c>
      <c r="C48" s="91" t="s">
        <v>5006</v>
      </c>
      <c r="D48" s="90" t="s">
        <v>2462</v>
      </c>
      <c r="E48" s="92">
        <v>5472</v>
      </c>
      <c r="F48" s="78" t="s">
        <v>5351</v>
      </c>
      <c r="G48" s="985" t="s">
        <v>835</v>
      </c>
      <c r="H48" s="958"/>
    </row>
    <row r="49" spans="1:8" x14ac:dyDescent="0.2">
      <c r="A49" s="89" t="s">
        <v>2464</v>
      </c>
      <c r="B49" s="90" t="s">
        <v>2465</v>
      </c>
      <c r="C49" s="91" t="s">
        <v>2466</v>
      </c>
      <c r="D49" s="90" t="s">
        <v>2467</v>
      </c>
      <c r="E49" s="92">
        <v>5429</v>
      </c>
      <c r="F49" s="457" t="s">
        <v>116</v>
      </c>
      <c r="G49" s="985" t="s">
        <v>2468</v>
      </c>
      <c r="H49" s="958"/>
    </row>
    <row r="50" spans="1:8" x14ac:dyDescent="0.2">
      <c r="A50" s="89" t="s">
        <v>2469</v>
      </c>
      <c r="B50" s="90" t="s">
        <v>2470</v>
      </c>
      <c r="C50" s="91" t="s">
        <v>2471</v>
      </c>
      <c r="D50" s="90" t="s">
        <v>2472</v>
      </c>
      <c r="E50" s="92">
        <v>5515</v>
      </c>
      <c r="F50" s="90" t="s">
        <v>3744</v>
      </c>
      <c r="G50" s="985" t="s">
        <v>5350</v>
      </c>
      <c r="H50" s="958"/>
    </row>
    <row r="51" spans="1:8" x14ac:dyDescent="0.2">
      <c r="A51" s="89" t="s">
        <v>2474</v>
      </c>
      <c r="B51" s="90" t="s">
        <v>2479</v>
      </c>
      <c r="C51" s="91" t="s">
        <v>2003</v>
      </c>
      <c r="D51" s="90" t="s">
        <v>2480</v>
      </c>
      <c r="E51" s="92">
        <v>5442</v>
      </c>
      <c r="F51" s="90" t="s">
        <v>3744</v>
      </c>
      <c r="G51" s="985" t="s">
        <v>2473</v>
      </c>
      <c r="H51" s="958"/>
    </row>
    <row r="52" spans="1:8" x14ac:dyDescent="0.2">
      <c r="A52" s="89" t="s">
        <v>2475</v>
      </c>
      <c r="B52" s="90" t="s">
        <v>2476</v>
      </c>
      <c r="C52" s="91" t="s">
        <v>2477</v>
      </c>
      <c r="D52" s="90" t="s">
        <v>2481</v>
      </c>
      <c r="E52" s="92">
        <v>5511</v>
      </c>
      <c r="F52" s="457" t="s">
        <v>116</v>
      </c>
      <c r="G52" s="985" t="s">
        <v>2478</v>
      </c>
      <c r="H52" s="958"/>
    </row>
    <row r="53" spans="1:8" x14ac:dyDescent="0.2">
      <c r="A53" s="89" t="s">
        <v>6704</v>
      </c>
      <c r="B53" s="90" t="s">
        <v>2482</v>
      </c>
      <c r="C53" s="91" t="s">
        <v>2483</v>
      </c>
      <c r="D53" s="457" t="s">
        <v>6713</v>
      </c>
      <c r="E53" s="92">
        <v>5389</v>
      </c>
      <c r="F53" s="457" t="s">
        <v>3744</v>
      </c>
      <c r="G53" s="985" t="s">
        <v>3150</v>
      </c>
      <c r="H53" s="958"/>
    </row>
    <row r="54" spans="1:8" x14ac:dyDescent="0.2">
      <c r="A54" s="89" t="s">
        <v>5917</v>
      </c>
      <c r="B54" s="90" t="s">
        <v>5918</v>
      </c>
      <c r="C54" s="91" t="s">
        <v>5919</v>
      </c>
      <c r="D54" s="90" t="s">
        <v>3347</v>
      </c>
      <c r="E54" s="92">
        <v>5357</v>
      </c>
      <c r="F54" s="90" t="s">
        <v>3744</v>
      </c>
      <c r="G54" s="985" t="s">
        <v>1463</v>
      </c>
      <c r="H54" s="958"/>
    </row>
    <row r="55" spans="1:8" ht="26.25" customHeight="1" x14ac:dyDescent="0.2">
      <c r="A55" s="89" t="s">
        <v>1464</v>
      </c>
      <c r="B55" s="90" t="s">
        <v>1465</v>
      </c>
      <c r="C55" s="91" t="s">
        <v>5651</v>
      </c>
      <c r="D55" s="90" t="s">
        <v>5652</v>
      </c>
      <c r="E55" s="92">
        <v>5340</v>
      </c>
      <c r="F55" s="457" t="s">
        <v>116</v>
      </c>
      <c r="G55" s="929" t="s">
        <v>5653</v>
      </c>
      <c r="H55" s="958"/>
    </row>
    <row r="56" spans="1:8" ht="13.5" thickBot="1" x14ac:dyDescent="0.25">
      <c r="A56" s="94" t="s">
        <v>3348</v>
      </c>
      <c r="B56" s="95" t="s">
        <v>3349</v>
      </c>
      <c r="C56" s="96" t="s">
        <v>3350</v>
      </c>
      <c r="D56" s="95" t="s">
        <v>3351</v>
      </c>
      <c r="E56" s="97">
        <v>5287</v>
      </c>
      <c r="F56" s="95" t="s">
        <v>3744</v>
      </c>
      <c r="G56" s="1077" t="s">
        <v>3352</v>
      </c>
      <c r="H56" s="961"/>
    </row>
    <row r="58" spans="1:8" s="8" customFormat="1" x14ac:dyDescent="0.2">
      <c r="A58" s="222" t="s">
        <v>295</v>
      </c>
      <c r="B58" s="225" t="s">
        <v>3733</v>
      </c>
      <c r="C58" s="221" t="s">
        <v>4789</v>
      </c>
    </row>
  </sheetData>
  <mergeCells count="59">
    <mergeCell ref="A1:B1"/>
    <mergeCell ref="C1:H1"/>
    <mergeCell ref="C2:H2"/>
    <mergeCell ref="A2:B2"/>
    <mergeCell ref="C12:D12"/>
    <mergeCell ref="G9:H10"/>
    <mergeCell ref="A3:B3"/>
    <mergeCell ref="A11:H11"/>
    <mergeCell ref="D8:E8"/>
    <mergeCell ref="D7:E7"/>
    <mergeCell ref="G4:H7"/>
    <mergeCell ref="A12:B12"/>
    <mergeCell ref="E12:F12"/>
    <mergeCell ref="B22:H22"/>
    <mergeCell ref="D24:F24"/>
    <mergeCell ref="G27:H27"/>
    <mergeCell ref="G28:H28"/>
    <mergeCell ref="G29:H29"/>
    <mergeCell ref="A24:B24"/>
    <mergeCell ref="G24:H24"/>
    <mergeCell ref="G26:H26"/>
    <mergeCell ref="G34:H34"/>
    <mergeCell ref="G40:H40"/>
    <mergeCell ref="G25:H25"/>
    <mergeCell ref="A25:B25"/>
    <mergeCell ref="G33:H33"/>
    <mergeCell ref="G37:H37"/>
    <mergeCell ref="G43:H43"/>
    <mergeCell ref="G44:H44"/>
    <mergeCell ref="E13:F13"/>
    <mergeCell ref="A14:H14"/>
    <mergeCell ref="A13:B13"/>
    <mergeCell ref="C13:D13"/>
    <mergeCell ref="G36:H36"/>
    <mergeCell ref="B18:C18"/>
    <mergeCell ref="E18:H18"/>
    <mergeCell ref="B30:F30"/>
    <mergeCell ref="G32:H32"/>
    <mergeCell ref="G35:H35"/>
    <mergeCell ref="G31:H31"/>
    <mergeCell ref="G30:H30"/>
    <mergeCell ref="B20:H20"/>
    <mergeCell ref="D25:F25"/>
    <mergeCell ref="G56:H56"/>
    <mergeCell ref="G54:H54"/>
    <mergeCell ref="G55:H55"/>
    <mergeCell ref="G52:H52"/>
    <mergeCell ref="G38:H38"/>
    <mergeCell ref="G39:H39"/>
    <mergeCell ref="G49:H49"/>
    <mergeCell ref="G51:H51"/>
    <mergeCell ref="G50:H50"/>
    <mergeCell ref="G48:H48"/>
    <mergeCell ref="G53:H53"/>
    <mergeCell ref="G45:H45"/>
    <mergeCell ref="G46:H46"/>
    <mergeCell ref="G47:H47"/>
    <mergeCell ref="G41:H41"/>
    <mergeCell ref="G42:H42"/>
  </mergeCells>
  <phoneticPr fontId="0" type="noConversion"/>
  <hyperlinks>
    <hyperlink ref="D9" location="RockCreek!A1" display="Rock Creek Trail" xr:uid="{00000000-0004-0000-1D00-000000000000}"/>
    <hyperlink ref="D7" location="'Big Dry Creek'!A1" display="Big Dry Creek" xr:uid="{00000000-0004-0000-1D00-000001000000}"/>
    <hyperlink ref="D7:E7" location="BroomInFlat!A1" display="BroomInFlat Tr" xr:uid="{00000000-0004-0000-1D00-000002000000}"/>
    <hyperlink ref="D6" location="Broomfield!A1" display="Broomfield Trail" xr:uid="{00000000-0004-0000-1D00-000003000000}"/>
    <hyperlink ref="A2:B2" location="Overview!A1" display="Trail Network Overview" xr:uid="{00000000-0004-0000-1D00-000004000000}"/>
    <hyperlink ref="B58" location="RTD!A21" display="RTD-BF" xr:uid="{00000000-0004-0000-1D00-000005000000}"/>
    <hyperlink ref="C58" location="RTD!A37" display="RTD-EFI" xr:uid="{00000000-0004-0000-1D00-000006000000}"/>
    <hyperlink ref="D8:E8" location="HylandStandley!A1" display="Hyland Standley Lake" xr:uid="{00000000-0004-0000-1D00-000007000000}"/>
    <hyperlink ref="D5" location="'36Bikeway'!A1" display="US 36 Bikeway" xr:uid="{00000000-0004-0000-1D00-000008000000}"/>
  </hyperlinks>
  <pageMargins left="1" right="0.75" top="0.75" bottom="0.75" header="0.5" footer="0.5"/>
  <pageSetup scale="77" orientation="portrait" r:id="rId1"/>
  <headerFooter alignWithMargins="0">
    <oddHeader>&amp;L&amp;"Arial,Bold"&amp;Uhttp://geobiking.org&amp;C&amp;F</oddHeader>
    <oddFooter>&amp;LAuthor: &amp;"Arial,Bold"Robert Prehn&amp;CData free for personal use and remains property of author.&amp;R&amp;D</oddFooter>
  </headerFooter>
  <webPublishItems count="1">
    <webPublishItem id="1059" divId="DR_North_1059" sourceType="sheet" destinationFile="C:\GPS\Bicycle\CO_DN\CO_DN_L2L.htm" title="GeoBiking CO_DN L2L Trail Description"/>
  </webPublishItem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4">
    <pageSetUpPr fitToPage="1"/>
  </sheetPr>
  <dimension ref="A1:H53"/>
  <sheetViews>
    <sheetView topLeftCell="A3" zoomScaleNormal="100" workbookViewId="0">
      <selection activeCell="H15" sqref="H15"/>
    </sheetView>
  </sheetViews>
  <sheetFormatPr defaultRowHeight="12.75" x14ac:dyDescent="0.2"/>
  <cols>
    <col min="1" max="1" width="10.42578125" bestFit="1" customWidth="1"/>
    <col min="2" max="2" width="10.140625" bestFit="1" customWidth="1"/>
    <col min="3" max="3" width="12.140625" bestFit="1" customWidth="1"/>
    <col min="4" max="4" width="17.7109375" bestFit="1" customWidth="1"/>
    <col min="5" max="5" width="8" bestFit="1" customWidth="1"/>
    <col min="6" max="6" width="15.140625" bestFit="1" customWidth="1"/>
    <col min="7" max="7" width="8.140625" bestFit="1" customWidth="1"/>
    <col min="8" max="8" width="19" customWidth="1"/>
  </cols>
  <sheetData>
    <row r="1" spans="1:8" ht="24" customHeight="1" x14ac:dyDescent="0.2">
      <c r="A1" s="942" t="s">
        <v>6524</v>
      </c>
      <c r="B1" s="943"/>
      <c r="C1" s="872" t="s">
        <v>1345</v>
      </c>
      <c r="D1" s="873"/>
      <c r="E1" s="873"/>
      <c r="F1" s="873"/>
      <c r="G1" s="873"/>
      <c r="H1" s="873"/>
    </row>
    <row r="2" spans="1:8" ht="25.5" customHeight="1" x14ac:dyDescent="0.2">
      <c r="A2" s="874" t="s">
        <v>2679</v>
      </c>
      <c r="B2" s="874"/>
      <c r="C2" s="875" t="s">
        <v>4638</v>
      </c>
      <c r="D2" s="875"/>
      <c r="E2" s="875"/>
      <c r="F2" s="875"/>
      <c r="G2" s="875"/>
      <c r="H2" s="875"/>
    </row>
    <row r="3" spans="1:8" x14ac:dyDescent="0.2">
      <c r="A3" s="874"/>
      <c r="B3" s="874"/>
      <c r="C3" s="18"/>
      <c r="E3" s="25"/>
      <c r="F3" s="25"/>
      <c r="G3" s="25"/>
      <c r="H3" s="25"/>
    </row>
    <row r="4" spans="1:8" x14ac:dyDescent="0.2">
      <c r="A4" s="186" t="s">
        <v>2545</v>
      </c>
      <c r="B4" s="56" t="s">
        <v>2533</v>
      </c>
      <c r="C4" s="27" t="s">
        <v>220</v>
      </c>
      <c r="D4" s="2" t="s">
        <v>5151</v>
      </c>
      <c r="E4" s="25"/>
      <c r="F4" s="27" t="s">
        <v>3975</v>
      </c>
      <c r="G4" s="945"/>
      <c r="H4" s="945"/>
    </row>
    <row r="5" spans="1:8" x14ac:dyDescent="0.2">
      <c r="C5" s="45"/>
      <c r="D5" s="2" t="s">
        <v>5147</v>
      </c>
      <c r="E5" s="25"/>
      <c r="F5" s="25"/>
      <c r="G5" s="945"/>
      <c r="H5" s="945"/>
    </row>
    <row r="6" spans="1:8" x14ac:dyDescent="0.2">
      <c r="A6" s="28" t="s">
        <v>5202</v>
      </c>
      <c r="B6" s="3">
        <f>COUNT(E28:E51)</f>
        <v>24</v>
      </c>
      <c r="C6" s="45"/>
      <c r="D6" s="2" t="s">
        <v>403</v>
      </c>
      <c r="E6" s="25"/>
      <c r="F6" s="200" t="s">
        <v>4871</v>
      </c>
      <c r="G6" s="890" t="s">
        <v>7640</v>
      </c>
      <c r="H6" s="876"/>
    </row>
    <row r="7" spans="1:8" x14ac:dyDescent="0.2">
      <c r="A7" s="2"/>
      <c r="B7" s="2"/>
      <c r="C7" s="45"/>
      <c r="D7" s="2" t="s">
        <v>3298</v>
      </c>
      <c r="E7" s="971" t="s">
        <v>85</v>
      </c>
      <c r="F7" s="205">
        <v>43023</v>
      </c>
      <c r="G7" s="876"/>
      <c r="H7" s="876"/>
    </row>
    <row r="8" spans="1:8" ht="13.5" thickBot="1" x14ac:dyDescent="0.25">
      <c r="C8" s="9"/>
      <c r="E8" s="1220"/>
    </row>
    <row r="9" spans="1:8" x14ac:dyDescent="0.2">
      <c r="A9" s="877" t="s">
        <v>5619</v>
      </c>
      <c r="B9" s="878"/>
      <c r="C9" s="878"/>
      <c r="D9" s="878"/>
      <c r="E9" s="878"/>
      <c r="F9" s="878"/>
      <c r="G9" s="878"/>
      <c r="H9" s="879"/>
    </row>
    <row r="10" spans="1:8" s="24" customFormat="1" ht="13.5" thickBot="1" x14ac:dyDescent="0.25">
      <c r="A10" s="880" t="s">
        <v>3816</v>
      </c>
      <c r="B10" s="881"/>
      <c r="C10" s="882" t="s">
        <v>3817</v>
      </c>
      <c r="D10" s="882"/>
      <c r="E10" s="882" t="s">
        <v>3818</v>
      </c>
      <c r="F10" s="882"/>
      <c r="G10" s="191"/>
      <c r="H10" s="196" t="s">
        <v>530</v>
      </c>
    </row>
    <row r="11" spans="1:8" ht="13.5" thickBot="1" x14ac:dyDescent="0.25">
      <c r="A11" s="883"/>
      <c r="B11" s="883"/>
      <c r="C11" s="883">
        <v>19</v>
      </c>
      <c r="D11" s="941"/>
      <c r="E11" s="883">
        <v>16.5</v>
      </c>
      <c r="F11" s="883"/>
      <c r="G11" s="192"/>
    </row>
    <row r="12" spans="1:8" x14ac:dyDescent="0.2">
      <c r="A12" s="867" t="s">
        <v>3081</v>
      </c>
      <c r="B12" s="868"/>
      <c r="C12" s="868"/>
      <c r="D12" s="868"/>
      <c r="E12" s="868"/>
      <c r="F12" s="868"/>
      <c r="G12" s="868"/>
      <c r="H12" s="869"/>
    </row>
    <row r="13" spans="1:8" ht="13.5" thickBot="1" x14ac:dyDescent="0.25">
      <c r="A13" s="12" t="s">
        <v>3819</v>
      </c>
      <c r="B13" s="13" t="s">
        <v>3820</v>
      </c>
      <c r="C13" s="14" t="s">
        <v>3821</v>
      </c>
      <c r="D13" s="13" t="s">
        <v>3822</v>
      </c>
      <c r="E13" s="13" t="s">
        <v>3823</v>
      </c>
      <c r="F13" s="13" t="s">
        <v>3363</v>
      </c>
      <c r="G13" s="13" t="s">
        <v>1388</v>
      </c>
      <c r="H13" s="195" t="s">
        <v>3824</v>
      </c>
    </row>
    <row r="14" spans="1:8" s="8" customFormat="1" x14ac:dyDescent="0.2">
      <c r="A14" s="21">
        <f>E32</f>
        <v>5200</v>
      </c>
      <c r="B14" s="21">
        <f>E51</f>
        <v>5897</v>
      </c>
      <c r="C14" s="22">
        <v>5190</v>
      </c>
      <c r="D14" s="22">
        <v>6243</v>
      </c>
      <c r="E14" s="22">
        <f>B14 - A14</f>
        <v>697</v>
      </c>
      <c r="F14" s="22">
        <v>1384</v>
      </c>
      <c r="G14" s="22"/>
      <c r="H14" s="3">
        <v>2</v>
      </c>
    </row>
    <row r="15" spans="1:8" s="8" customFormat="1" x14ac:dyDescent="0.2">
      <c r="A15" s="19"/>
      <c r="B15" s="19"/>
      <c r="C15" s="16"/>
      <c r="D15" s="17"/>
      <c r="E15" s="17"/>
      <c r="F15" s="17"/>
      <c r="G15" s="17"/>
      <c r="H15" s="17"/>
    </row>
    <row r="16" spans="1:8" s="8" customFormat="1" x14ac:dyDescent="0.2">
      <c r="A16" s="148" t="s">
        <v>3079</v>
      </c>
      <c r="B16" s="891" t="s">
        <v>3082</v>
      </c>
      <c r="C16" s="1221"/>
      <c r="D16" s="175" t="s">
        <v>3080</v>
      </c>
      <c r="E16" s="931" t="s">
        <v>5522</v>
      </c>
      <c r="F16" s="971"/>
      <c r="G16" s="971"/>
      <c r="H16" s="971"/>
    </row>
    <row r="17" spans="1:8" s="8" customFormat="1" x14ac:dyDescent="0.2">
      <c r="A17" s="19"/>
      <c r="B17" s="19"/>
      <c r="C17" s="16"/>
      <c r="D17" s="175" t="s">
        <v>1165</v>
      </c>
      <c r="E17" s="244" t="s">
        <v>201</v>
      </c>
      <c r="F17" s="930"/>
      <c r="G17" s="930"/>
      <c r="H17" s="930"/>
    </row>
    <row r="18" spans="1:8" s="8" customFormat="1" ht="12.75" customHeight="1" x14ac:dyDescent="0.2">
      <c r="A18" s="148" t="s">
        <v>3083</v>
      </c>
      <c r="B18" s="891" t="s">
        <v>302</v>
      </c>
      <c r="C18" s="892"/>
      <c r="D18" s="892"/>
      <c r="E18" s="892"/>
      <c r="F18" s="892"/>
      <c r="G18" s="892"/>
      <c r="H18" s="892"/>
    </row>
    <row r="19" spans="1:8" s="8" customFormat="1" x14ac:dyDescent="0.2">
      <c r="A19" s="19"/>
      <c r="B19" s="19"/>
      <c r="C19" s="16"/>
      <c r="D19" s="17"/>
      <c r="E19" s="17"/>
      <c r="F19" s="17"/>
      <c r="G19" s="17"/>
      <c r="H19" s="17"/>
    </row>
    <row r="20" spans="1:8" s="8" customFormat="1" ht="26.25" customHeight="1" x14ac:dyDescent="0.2">
      <c r="A20" s="948" t="s">
        <v>4159</v>
      </c>
      <c r="B20" s="891" t="s">
        <v>7651</v>
      </c>
      <c r="C20" s="892"/>
      <c r="D20" s="892"/>
      <c r="E20" s="892"/>
      <c r="F20" s="892"/>
      <c r="G20" s="892"/>
      <c r="H20" s="892"/>
    </row>
    <row r="21" spans="1:8" s="8" customFormat="1" ht="26.25" customHeight="1" x14ac:dyDescent="0.2">
      <c r="A21" s="948"/>
      <c r="B21" s="891" t="s">
        <v>7650</v>
      </c>
      <c r="C21" s="891"/>
      <c r="D21" s="891"/>
      <c r="E21" s="891"/>
      <c r="F21" s="891"/>
      <c r="G21" s="891"/>
      <c r="H21" s="891"/>
    </row>
    <row r="22" spans="1:8" s="8" customFormat="1" ht="39" customHeight="1" x14ac:dyDescent="0.2">
      <c r="A22" s="948"/>
      <c r="B22" s="891" t="s">
        <v>7682</v>
      </c>
      <c r="C22" s="892"/>
      <c r="D22" s="892"/>
      <c r="E22" s="892"/>
      <c r="F22" s="892"/>
      <c r="G22" s="892"/>
      <c r="H22" s="892"/>
    </row>
    <row r="23" spans="1:8" s="8" customFormat="1" ht="12.75" customHeight="1" x14ac:dyDescent="0.2">
      <c r="A23" s="948"/>
      <c r="B23" s="1222" t="s">
        <v>5895</v>
      </c>
      <c r="C23" s="1223"/>
      <c r="D23" s="1223"/>
      <c r="E23" s="1223"/>
      <c r="F23" s="1223"/>
      <c r="G23" s="1223"/>
      <c r="H23" s="1223"/>
    </row>
    <row r="24" spans="1:8" ht="13.5" thickBot="1" x14ac:dyDescent="0.25">
      <c r="C24" s="1"/>
    </row>
    <row r="25" spans="1:8" ht="13.5" thickBot="1" x14ac:dyDescent="0.25">
      <c r="A25" s="969" t="s">
        <v>2683</v>
      </c>
      <c r="B25" s="969"/>
      <c r="C25" s="163" t="s">
        <v>5913</v>
      </c>
      <c r="D25" s="934" t="s">
        <v>7639</v>
      </c>
      <c r="E25" s="969"/>
      <c r="F25" s="969"/>
      <c r="G25" s="897" t="s">
        <v>5906</v>
      </c>
      <c r="H25" s="899"/>
    </row>
    <row r="26" spans="1:8" ht="26.25" customHeight="1" thickBot="1" x14ac:dyDescent="0.25">
      <c r="A26" s="1219" t="s">
        <v>5334</v>
      </c>
      <c r="B26" s="1219"/>
      <c r="C26" s="172" t="s">
        <v>5335</v>
      </c>
      <c r="D26" s="901" t="s">
        <v>7652</v>
      </c>
      <c r="E26" s="876"/>
      <c r="F26" s="876"/>
      <c r="G26" s="973" t="s">
        <v>5894</v>
      </c>
      <c r="H26" s="973"/>
    </row>
    <row r="27" spans="1:8" s="3" customFormat="1" ht="13.5" thickBot="1" x14ac:dyDescent="0.25">
      <c r="A27" s="4" t="s">
        <v>3488</v>
      </c>
      <c r="B27" s="4" t="s">
        <v>3320</v>
      </c>
      <c r="C27" s="5" t="s">
        <v>3319</v>
      </c>
      <c r="D27" s="4" t="s">
        <v>3992</v>
      </c>
      <c r="E27" s="4" t="s">
        <v>3486</v>
      </c>
      <c r="F27" s="4" t="s">
        <v>3318</v>
      </c>
      <c r="G27" s="903" t="s">
        <v>3950</v>
      </c>
      <c r="H27" s="904"/>
    </row>
    <row r="28" spans="1:8" s="675" customFormat="1" ht="25.5" customHeight="1" x14ac:dyDescent="0.2">
      <c r="A28" s="134" t="s">
        <v>4877</v>
      </c>
      <c r="B28" s="676" t="s">
        <v>957</v>
      </c>
      <c r="C28" s="676" t="s">
        <v>7622</v>
      </c>
      <c r="D28" s="676" t="s">
        <v>2284</v>
      </c>
      <c r="E28" s="442">
        <v>5200</v>
      </c>
      <c r="F28" s="673" t="s">
        <v>3744</v>
      </c>
      <c r="G28" s="909" t="s">
        <v>7654</v>
      </c>
      <c r="H28" s="1211"/>
    </row>
    <row r="29" spans="1:8" s="675" customFormat="1" ht="25.5" customHeight="1" x14ac:dyDescent="0.2">
      <c r="A29" s="537" t="s">
        <v>7623</v>
      </c>
      <c r="B29" s="677" t="s">
        <v>3385</v>
      </c>
      <c r="C29" s="677" t="s">
        <v>7625</v>
      </c>
      <c r="D29" s="677" t="s">
        <v>7624</v>
      </c>
      <c r="E29" s="595">
        <v>5219</v>
      </c>
      <c r="F29" s="678" t="s">
        <v>3487</v>
      </c>
      <c r="G29" s="964" t="s">
        <v>7653</v>
      </c>
      <c r="H29" s="965"/>
    </row>
    <row r="30" spans="1:8" s="675" customFormat="1" x14ac:dyDescent="0.2">
      <c r="A30" s="525" t="s">
        <v>7683</v>
      </c>
      <c r="B30" s="598" t="s">
        <v>7655</v>
      </c>
      <c r="C30" s="598" t="s">
        <v>7656</v>
      </c>
      <c r="D30" s="598" t="s">
        <v>7657</v>
      </c>
      <c r="E30" s="682">
        <v>5226</v>
      </c>
      <c r="F30" s="599" t="s">
        <v>3744</v>
      </c>
      <c r="G30" s="886" t="s">
        <v>7658</v>
      </c>
      <c r="H30" s="887"/>
    </row>
    <row r="31" spans="1:8" s="675" customFormat="1" ht="25.5" customHeight="1" x14ac:dyDescent="0.2">
      <c r="A31" s="537" t="s">
        <v>7620</v>
      </c>
      <c r="B31" s="677" t="s">
        <v>7618</v>
      </c>
      <c r="C31" s="677" t="s">
        <v>7619</v>
      </c>
      <c r="D31" s="677" t="s">
        <v>7621</v>
      </c>
      <c r="E31" s="595">
        <v>5207</v>
      </c>
      <c r="F31" s="678" t="s">
        <v>3744</v>
      </c>
      <c r="G31" s="1185" t="s">
        <v>7659</v>
      </c>
      <c r="H31" s="1186"/>
    </row>
    <row r="32" spans="1:8" ht="25.5" customHeight="1" x14ac:dyDescent="0.2">
      <c r="A32" s="683" t="s">
        <v>4876</v>
      </c>
      <c r="B32" s="615" t="s">
        <v>7616</v>
      </c>
      <c r="C32" s="615" t="s">
        <v>7617</v>
      </c>
      <c r="D32" s="615" t="s">
        <v>5845</v>
      </c>
      <c r="E32" s="616">
        <v>5200</v>
      </c>
      <c r="F32" s="684" t="s">
        <v>3744</v>
      </c>
      <c r="G32" s="1217" t="s">
        <v>7660</v>
      </c>
      <c r="H32" s="1218"/>
    </row>
    <row r="33" spans="1:8" x14ac:dyDescent="0.2">
      <c r="A33" s="134" t="s">
        <v>7661</v>
      </c>
      <c r="B33" s="676" t="s">
        <v>7662</v>
      </c>
      <c r="C33" s="676" t="s">
        <v>7663</v>
      </c>
      <c r="D33" s="676" t="s">
        <v>7664</v>
      </c>
      <c r="E33" s="442">
        <v>5255</v>
      </c>
      <c r="F33" s="673" t="s">
        <v>116</v>
      </c>
      <c r="G33" s="909" t="s">
        <v>7665</v>
      </c>
      <c r="H33" s="1211"/>
    </row>
    <row r="34" spans="1:8" s="669" customFormat="1" x14ac:dyDescent="0.2">
      <c r="A34" s="134" t="s">
        <v>7666</v>
      </c>
      <c r="B34" s="676" t="s">
        <v>7667</v>
      </c>
      <c r="C34" s="676" t="s">
        <v>7668</v>
      </c>
      <c r="D34" s="676" t="s">
        <v>7669</v>
      </c>
      <c r="E34" s="442">
        <v>5257</v>
      </c>
      <c r="F34" s="673" t="s">
        <v>116</v>
      </c>
      <c r="G34" s="886" t="s">
        <v>7670</v>
      </c>
      <c r="H34" s="887"/>
    </row>
    <row r="35" spans="1:8" x14ac:dyDescent="0.2">
      <c r="A35" s="537" t="s">
        <v>7630</v>
      </c>
      <c r="B35" s="677" t="s">
        <v>7627</v>
      </c>
      <c r="C35" s="677" t="s">
        <v>7628</v>
      </c>
      <c r="D35" s="677" t="s">
        <v>7629</v>
      </c>
      <c r="E35" s="595">
        <v>8242</v>
      </c>
      <c r="F35" s="678" t="s">
        <v>1099</v>
      </c>
      <c r="G35" s="1185" t="s">
        <v>7681</v>
      </c>
      <c r="H35" s="1186"/>
    </row>
    <row r="36" spans="1:8" x14ac:dyDescent="0.2">
      <c r="A36" s="593" t="s">
        <v>7631</v>
      </c>
      <c r="B36" s="672" t="s">
        <v>7632</v>
      </c>
      <c r="C36" s="671" t="s">
        <v>7633</v>
      </c>
      <c r="D36" s="672" t="s">
        <v>7634</v>
      </c>
      <c r="E36" s="595">
        <v>5305</v>
      </c>
      <c r="F36" s="672" t="s">
        <v>3744</v>
      </c>
      <c r="G36" s="1185" t="s">
        <v>7638</v>
      </c>
      <c r="H36" s="1186"/>
    </row>
    <row r="37" spans="1:8" s="675" customFormat="1" x14ac:dyDescent="0.2">
      <c r="A37" s="134" t="s">
        <v>7671</v>
      </c>
      <c r="B37" s="676" t="s">
        <v>7672</v>
      </c>
      <c r="C37" s="676" t="s">
        <v>7673</v>
      </c>
      <c r="D37" s="676" t="s">
        <v>7674</v>
      </c>
      <c r="E37" s="442">
        <v>5262</v>
      </c>
      <c r="F37" s="673" t="s">
        <v>116</v>
      </c>
      <c r="G37" s="909" t="s">
        <v>7680</v>
      </c>
      <c r="H37" s="1211"/>
    </row>
    <row r="38" spans="1:8" s="675" customFormat="1" ht="25.5" customHeight="1" x14ac:dyDescent="0.2">
      <c r="A38" s="134" t="s">
        <v>7675</v>
      </c>
      <c r="B38" s="676" t="s">
        <v>7676</v>
      </c>
      <c r="C38" s="676" t="s">
        <v>7677</v>
      </c>
      <c r="D38" s="676" t="s">
        <v>7678</v>
      </c>
      <c r="E38" s="442">
        <v>5270</v>
      </c>
      <c r="F38" s="673" t="s">
        <v>116</v>
      </c>
      <c r="G38" s="886" t="s">
        <v>7679</v>
      </c>
      <c r="H38" s="887"/>
    </row>
    <row r="39" spans="1:8" s="669" customFormat="1" x14ac:dyDescent="0.2">
      <c r="A39" s="127" t="s">
        <v>7635</v>
      </c>
      <c r="B39" s="667" t="s">
        <v>516</v>
      </c>
      <c r="C39" s="670" t="s">
        <v>7636</v>
      </c>
      <c r="D39" s="667" t="s">
        <v>7637</v>
      </c>
      <c r="E39" s="128">
        <v>5308</v>
      </c>
      <c r="F39" s="667" t="s">
        <v>1099</v>
      </c>
      <c r="G39" s="886" t="s">
        <v>7637</v>
      </c>
      <c r="H39" s="887"/>
    </row>
    <row r="40" spans="1:8" x14ac:dyDescent="0.2">
      <c r="A40" s="127" t="s">
        <v>1074</v>
      </c>
      <c r="B40" s="49" t="s">
        <v>517</v>
      </c>
      <c r="C40" s="50" t="s">
        <v>518</v>
      </c>
      <c r="D40" s="49" t="s">
        <v>32</v>
      </c>
      <c r="E40" s="128">
        <v>5235</v>
      </c>
      <c r="F40" s="49" t="s">
        <v>1099</v>
      </c>
      <c r="G40" s="929" t="s">
        <v>2141</v>
      </c>
      <c r="H40" s="910"/>
    </row>
    <row r="41" spans="1:8" x14ac:dyDescent="0.2">
      <c r="A41" s="127" t="s">
        <v>1075</v>
      </c>
      <c r="B41" s="49" t="s">
        <v>519</v>
      </c>
      <c r="C41" s="50" t="s">
        <v>520</v>
      </c>
      <c r="D41" s="49" t="s">
        <v>3488</v>
      </c>
      <c r="E41" s="128">
        <v>5357</v>
      </c>
      <c r="F41" s="49" t="s">
        <v>3488</v>
      </c>
      <c r="G41" s="929" t="s">
        <v>435</v>
      </c>
      <c r="H41" s="910"/>
    </row>
    <row r="42" spans="1:8" x14ac:dyDescent="0.2">
      <c r="A42" s="127" t="s">
        <v>1076</v>
      </c>
      <c r="B42" s="49" t="s">
        <v>521</v>
      </c>
      <c r="C42" s="50" t="s">
        <v>522</v>
      </c>
      <c r="D42" s="49" t="s">
        <v>3488</v>
      </c>
      <c r="E42" s="128">
        <v>5380</v>
      </c>
      <c r="F42" s="49" t="s">
        <v>3488</v>
      </c>
      <c r="G42" s="929" t="s">
        <v>435</v>
      </c>
      <c r="H42" s="910"/>
    </row>
    <row r="43" spans="1:8" x14ac:dyDescent="0.2">
      <c r="A43" s="127" t="s">
        <v>1077</v>
      </c>
      <c r="B43" s="49" t="s">
        <v>523</v>
      </c>
      <c r="C43" s="50" t="s">
        <v>524</v>
      </c>
      <c r="D43" s="49" t="s">
        <v>3488</v>
      </c>
      <c r="E43" s="128">
        <v>5442</v>
      </c>
      <c r="F43" s="49" t="s">
        <v>3488</v>
      </c>
      <c r="G43" s="929" t="s">
        <v>435</v>
      </c>
      <c r="H43" s="910"/>
    </row>
    <row r="44" spans="1:8" x14ac:dyDescent="0.2">
      <c r="A44" s="127" t="s">
        <v>1078</v>
      </c>
      <c r="B44" s="49" t="s">
        <v>525</v>
      </c>
      <c r="C44" s="50" t="s">
        <v>526</v>
      </c>
      <c r="D44" s="49" t="s">
        <v>33</v>
      </c>
      <c r="E44" s="128">
        <v>5469</v>
      </c>
      <c r="F44" s="49" t="s">
        <v>1099</v>
      </c>
      <c r="G44" s="929" t="s">
        <v>33</v>
      </c>
      <c r="H44" s="910"/>
    </row>
    <row r="45" spans="1:8" x14ac:dyDescent="0.2">
      <c r="A45" s="127" t="s">
        <v>1079</v>
      </c>
      <c r="B45" s="49" t="s">
        <v>527</v>
      </c>
      <c r="C45" s="50" t="s">
        <v>528</v>
      </c>
      <c r="D45" s="49" t="s">
        <v>3056</v>
      </c>
      <c r="E45" s="128">
        <v>5559</v>
      </c>
      <c r="F45" s="49" t="s">
        <v>3744</v>
      </c>
      <c r="G45" s="929" t="s">
        <v>2191</v>
      </c>
      <c r="H45" s="910"/>
    </row>
    <row r="46" spans="1:8" x14ac:dyDescent="0.2">
      <c r="A46" s="127" t="s">
        <v>1080</v>
      </c>
      <c r="B46" s="49" t="s">
        <v>529</v>
      </c>
      <c r="C46" s="50" t="s">
        <v>303</v>
      </c>
      <c r="D46" s="49" t="s">
        <v>5620</v>
      </c>
      <c r="E46" s="128">
        <v>5576</v>
      </c>
      <c r="F46" s="49" t="s">
        <v>3488</v>
      </c>
      <c r="G46" s="929" t="s">
        <v>5621</v>
      </c>
      <c r="H46" s="910"/>
    </row>
    <row r="47" spans="1:8" x14ac:dyDescent="0.2">
      <c r="A47" s="127" t="s">
        <v>1081</v>
      </c>
      <c r="B47" s="49" t="s">
        <v>5622</v>
      </c>
      <c r="C47" s="50" t="s">
        <v>4522</v>
      </c>
      <c r="D47" s="49" t="s">
        <v>34</v>
      </c>
      <c r="E47" s="128">
        <v>5593</v>
      </c>
      <c r="F47" s="49" t="s">
        <v>1099</v>
      </c>
      <c r="G47" s="929" t="s">
        <v>2192</v>
      </c>
      <c r="H47" s="910"/>
    </row>
    <row r="48" spans="1:8" x14ac:dyDescent="0.2">
      <c r="A48" s="127" t="s">
        <v>1082</v>
      </c>
      <c r="B48" s="49" t="s">
        <v>1460</v>
      </c>
      <c r="C48" s="50" t="s">
        <v>3658</v>
      </c>
      <c r="D48" s="49" t="s">
        <v>695</v>
      </c>
      <c r="E48" s="128">
        <v>5735</v>
      </c>
      <c r="F48" s="49" t="s">
        <v>3488</v>
      </c>
      <c r="G48" s="1037" t="s">
        <v>2193</v>
      </c>
      <c r="H48" s="1038"/>
    </row>
    <row r="49" spans="1:8" x14ac:dyDescent="0.2">
      <c r="A49" s="127" t="s">
        <v>1083</v>
      </c>
      <c r="B49" s="49" t="s">
        <v>3659</v>
      </c>
      <c r="C49" s="50" t="s">
        <v>3660</v>
      </c>
      <c r="D49" s="49" t="s">
        <v>3661</v>
      </c>
      <c r="E49" s="128">
        <v>6243</v>
      </c>
      <c r="F49" s="49" t="s">
        <v>3488</v>
      </c>
      <c r="G49" s="929" t="s">
        <v>3662</v>
      </c>
      <c r="H49" s="910"/>
    </row>
    <row r="50" spans="1:8" ht="38.25" customHeight="1" x14ac:dyDescent="0.2">
      <c r="A50" s="127" t="s">
        <v>1084</v>
      </c>
      <c r="B50" s="49" t="s">
        <v>3663</v>
      </c>
      <c r="C50" s="50" t="s">
        <v>3664</v>
      </c>
      <c r="D50" s="49" t="s">
        <v>5279</v>
      </c>
      <c r="E50" s="128">
        <v>6002</v>
      </c>
      <c r="F50" s="49" t="s">
        <v>3488</v>
      </c>
      <c r="G50" s="929" t="s">
        <v>2684</v>
      </c>
      <c r="H50" s="910"/>
    </row>
    <row r="51" spans="1:8" ht="13.5" thickBot="1" x14ac:dyDescent="0.25">
      <c r="A51" s="129" t="s">
        <v>1085</v>
      </c>
      <c r="B51" s="130" t="s">
        <v>5280</v>
      </c>
      <c r="C51" s="131" t="s">
        <v>5281</v>
      </c>
      <c r="D51" s="130" t="s">
        <v>5282</v>
      </c>
      <c r="E51" s="132">
        <v>5897</v>
      </c>
      <c r="F51" s="130" t="s">
        <v>3744</v>
      </c>
      <c r="G51" s="977" t="s">
        <v>403</v>
      </c>
      <c r="H51" s="978"/>
    </row>
    <row r="53" spans="1:8" s="8" customFormat="1" x14ac:dyDescent="0.2">
      <c r="A53" s="222" t="s">
        <v>295</v>
      </c>
      <c r="B53" s="2" t="s">
        <v>3726</v>
      </c>
      <c r="C53" s="2" t="s">
        <v>3043</v>
      </c>
    </row>
  </sheetData>
  <mergeCells count="56">
    <mergeCell ref="A10:B10"/>
    <mergeCell ref="E16:H16"/>
    <mergeCell ref="B16:C16"/>
    <mergeCell ref="B18:H18"/>
    <mergeCell ref="A25:B25"/>
    <mergeCell ref="B20:H20"/>
    <mergeCell ref="B23:H23"/>
    <mergeCell ref="A12:H12"/>
    <mergeCell ref="C10:D10"/>
    <mergeCell ref="E10:F10"/>
    <mergeCell ref="A11:B11"/>
    <mergeCell ref="C11:D11"/>
    <mergeCell ref="E11:F11"/>
    <mergeCell ref="G25:H25"/>
    <mergeCell ref="F17:H17"/>
    <mergeCell ref="B22:H22"/>
    <mergeCell ref="A1:B1"/>
    <mergeCell ref="C1:H1"/>
    <mergeCell ref="C2:H2"/>
    <mergeCell ref="A9:H9"/>
    <mergeCell ref="A3:B3"/>
    <mergeCell ref="A2:B2"/>
    <mergeCell ref="E7:E8"/>
    <mergeCell ref="A20:A23"/>
    <mergeCell ref="G26:H26"/>
    <mergeCell ref="A26:B26"/>
    <mergeCell ref="D25:F25"/>
    <mergeCell ref="D26:F26"/>
    <mergeCell ref="G47:H47"/>
    <mergeCell ref="G48:H48"/>
    <mergeCell ref="G49:H49"/>
    <mergeCell ref="G50:H50"/>
    <mergeCell ref="G43:H43"/>
    <mergeCell ref="G44:H44"/>
    <mergeCell ref="G28:H28"/>
    <mergeCell ref="G40:H40"/>
    <mergeCell ref="G41:H41"/>
    <mergeCell ref="G42:H42"/>
    <mergeCell ref="G38:H38"/>
    <mergeCell ref="G37:H37"/>
    <mergeCell ref="G51:H51"/>
    <mergeCell ref="G4:H5"/>
    <mergeCell ref="G6:H7"/>
    <mergeCell ref="G27:H27"/>
    <mergeCell ref="G33:H33"/>
    <mergeCell ref="G32:H32"/>
    <mergeCell ref="G34:H34"/>
    <mergeCell ref="G39:H39"/>
    <mergeCell ref="G29:H29"/>
    <mergeCell ref="G30:H30"/>
    <mergeCell ref="G31:H31"/>
    <mergeCell ref="G35:H35"/>
    <mergeCell ref="G45:H45"/>
    <mergeCell ref="G46:H46"/>
    <mergeCell ref="G36:H36"/>
    <mergeCell ref="B21:H21"/>
  </mergeCells>
  <phoneticPr fontId="0" type="noConversion"/>
  <hyperlinks>
    <hyperlink ref="D4" location="BigDryCreek!A1" display="Big Dry Creek Trail" xr:uid="{00000000-0004-0000-1E00-000000000000}"/>
    <hyperlink ref="D5" location="ClearCreek!A1" display="Clear Creek Trail" xr:uid="{00000000-0004-0000-1E00-000001000000}"/>
    <hyperlink ref="D6" location="GoldenLeyden!A1" display="Golden Leyden Trail" xr:uid="{00000000-0004-0000-1E00-000002000000}"/>
    <hyperlink ref="D7" location="RalstonCanal!A1" display="Ralston Canal Trail" xr:uid="{00000000-0004-0000-1E00-000003000000}"/>
    <hyperlink ref="A2:B2" location="Overview!A1" tooltip="Go to Trail Network Overview sheet" display="Trail Network Overview" xr:uid="{00000000-0004-0000-1E00-000004000000}"/>
    <hyperlink ref="B53" location="RTD!A19" display="RTD-B70" xr:uid="{00000000-0004-0000-1E00-000005000000}"/>
    <hyperlink ref="C53" location="RTD!A29" display="RTD-CCC" xr:uid="{00000000-0004-0000-1E00-000006000000}"/>
  </hyperlinks>
  <pageMargins left="1" right="0.75" top="0.75" bottom="0.75" header="0.5" footer="0.5"/>
  <pageSetup scale="83" orientation="portrait" r:id="rId1"/>
  <headerFooter alignWithMargins="0">
    <oddHeader>&amp;L&amp;"Arial,Bold"&amp;Uhttp://geobiking.org&amp;C&amp;F</oddHeader>
    <oddFooter>&amp;LAuthor: &amp;"Arial,Bold"Robert Prehn&amp;CData free for personal use and remains property of author.&amp;R&amp;D</oddFooter>
  </headerFooter>
  <webPublishItems count="1">
    <webPublishItem id="1793" divId="DR_North_1793" sourceType="sheet" destinationFile="C:\GPS\Bicycle\CO_DN\CO_DN_LDC.htm" title="GeoBiking CO_DN LDC Trail Description"/>
  </webPublishItem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0">
    <pageSetUpPr fitToPage="1"/>
  </sheetPr>
  <dimension ref="A1:H56"/>
  <sheetViews>
    <sheetView zoomScaleNormal="100" workbookViewId="0">
      <selection sqref="A1:B1"/>
    </sheetView>
  </sheetViews>
  <sheetFormatPr defaultRowHeight="12.75" x14ac:dyDescent="0.2"/>
  <cols>
    <col min="1" max="1" width="10.42578125" bestFit="1" customWidth="1"/>
    <col min="2" max="2" width="11.42578125" bestFit="1" customWidth="1"/>
    <col min="3" max="3" width="13.140625" bestFit="1" customWidth="1"/>
    <col min="4" max="4" width="19.140625" bestFit="1" customWidth="1"/>
    <col min="5" max="5" width="8" bestFit="1" customWidth="1"/>
    <col min="6" max="6" width="15.140625" bestFit="1" customWidth="1"/>
    <col min="7" max="7" width="8.140625" bestFit="1" customWidth="1"/>
    <col min="8" max="8" width="26.28515625" customWidth="1"/>
  </cols>
  <sheetData>
    <row r="1" spans="1:8" ht="25.5" customHeight="1" x14ac:dyDescent="0.2">
      <c r="A1" s="942" t="s">
        <v>5429</v>
      </c>
      <c r="B1" s="943"/>
      <c r="C1" s="872" t="s">
        <v>5428</v>
      </c>
      <c r="D1" s="873"/>
      <c r="E1" s="873"/>
      <c r="F1" s="873"/>
      <c r="G1" s="873"/>
      <c r="H1" s="873"/>
    </row>
    <row r="2" spans="1:8" ht="19.5" customHeight="1" x14ac:dyDescent="0.2">
      <c r="A2" s="874" t="s">
        <v>2679</v>
      </c>
      <c r="B2" s="874"/>
      <c r="C2" s="872" t="s">
        <v>1949</v>
      </c>
      <c r="D2" s="944"/>
      <c r="E2" s="944"/>
      <c r="F2" s="944"/>
      <c r="G2" s="944"/>
      <c r="H2" s="944"/>
    </row>
    <row r="3" spans="1:8" x14ac:dyDescent="0.2">
      <c r="A3" s="874"/>
      <c r="B3" s="874"/>
      <c r="C3" s="18"/>
      <c r="E3" s="25"/>
      <c r="F3" s="25"/>
      <c r="G3" s="25"/>
      <c r="H3" s="25"/>
    </row>
    <row r="4" spans="1:8" x14ac:dyDescent="0.2">
      <c r="A4" s="186" t="s">
        <v>2545</v>
      </c>
      <c r="B4" s="52" t="s">
        <v>3260</v>
      </c>
      <c r="C4" s="27" t="s">
        <v>220</v>
      </c>
      <c r="D4" s="2" t="s">
        <v>2516</v>
      </c>
      <c r="E4" s="25"/>
      <c r="F4" s="27" t="s">
        <v>3975</v>
      </c>
      <c r="G4" s="945"/>
      <c r="H4" s="945"/>
    </row>
    <row r="5" spans="1:8" x14ac:dyDescent="0.2">
      <c r="A5" s="143"/>
      <c r="B5" s="62"/>
      <c r="C5" s="27"/>
      <c r="D5" s="2" t="s">
        <v>5431</v>
      </c>
      <c r="E5" s="25"/>
      <c r="F5" s="34"/>
      <c r="G5" s="945"/>
      <c r="H5" s="945"/>
    </row>
    <row r="6" spans="1:8" x14ac:dyDescent="0.2">
      <c r="A6" s="28" t="s">
        <v>5202</v>
      </c>
      <c r="B6" s="3">
        <f>COUNT(E25:E54)</f>
        <v>29</v>
      </c>
      <c r="C6" s="27"/>
      <c r="D6" s="2" t="s">
        <v>5432</v>
      </c>
      <c r="E6" s="25"/>
      <c r="F6" s="200" t="s">
        <v>4871</v>
      </c>
      <c r="G6" s="946" t="s">
        <v>706</v>
      </c>
      <c r="H6" s="981"/>
    </row>
    <row r="7" spans="1:8" x14ac:dyDescent="0.2">
      <c r="C7" s="45"/>
      <c r="D7" s="2" t="s">
        <v>3672</v>
      </c>
      <c r="E7" s="25" t="s">
        <v>705</v>
      </c>
      <c r="F7" s="205">
        <v>39846</v>
      </c>
      <c r="G7" s="981"/>
      <c r="H7" s="981"/>
    </row>
    <row r="8" spans="1:8" ht="13.5" thickBot="1" x14ac:dyDescent="0.25">
      <c r="C8" s="9"/>
    </row>
    <row r="9" spans="1:8" x14ac:dyDescent="0.2">
      <c r="A9" s="877" t="s">
        <v>5619</v>
      </c>
      <c r="B9" s="878"/>
      <c r="C9" s="878"/>
      <c r="D9" s="878"/>
      <c r="E9" s="878"/>
      <c r="F9" s="878"/>
      <c r="G9" s="878"/>
      <c r="H9" s="879"/>
    </row>
    <row r="10" spans="1:8" s="24" customFormat="1" ht="13.5" thickBot="1" x14ac:dyDescent="0.25">
      <c r="A10" s="880" t="s">
        <v>3816</v>
      </c>
      <c r="B10" s="881"/>
      <c r="C10" s="882" t="s">
        <v>3817</v>
      </c>
      <c r="D10" s="882"/>
      <c r="E10" s="882" t="s">
        <v>3818</v>
      </c>
      <c r="F10" s="882"/>
      <c r="G10" s="191"/>
      <c r="H10" s="196" t="s">
        <v>530</v>
      </c>
    </row>
    <row r="11" spans="1:8" ht="13.5" thickBot="1" x14ac:dyDescent="0.25">
      <c r="A11" s="940"/>
      <c r="B11" s="940"/>
      <c r="C11" s="883">
        <v>8.3000000000000007</v>
      </c>
      <c r="D11" s="941"/>
      <c r="E11" s="883">
        <v>6.4</v>
      </c>
      <c r="F11" s="883"/>
      <c r="G11" s="192"/>
    </row>
    <row r="12" spans="1:8" x14ac:dyDescent="0.2">
      <c r="A12" s="867" t="s">
        <v>3081</v>
      </c>
      <c r="B12" s="868"/>
      <c r="C12" s="868"/>
      <c r="D12" s="868"/>
      <c r="E12" s="868"/>
      <c r="F12" s="868"/>
      <c r="G12" s="868"/>
      <c r="H12" s="869"/>
    </row>
    <row r="13" spans="1:8" ht="13.5" thickBot="1" x14ac:dyDescent="0.25">
      <c r="A13" s="12" t="s">
        <v>3819</v>
      </c>
      <c r="B13" s="13" t="s">
        <v>3820</v>
      </c>
      <c r="C13" s="14" t="s">
        <v>3821</v>
      </c>
      <c r="D13" s="13" t="s">
        <v>3822</v>
      </c>
      <c r="E13" s="13" t="s">
        <v>3823</v>
      </c>
      <c r="F13" s="13" t="s">
        <v>3363</v>
      </c>
      <c r="G13" s="13" t="s">
        <v>1388</v>
      </c>
      <c r="H13" s="195" t="s">
        <v>3824</v>
      </c>
    </row>
    <row r="14" spans="1:8" s="8" customFormat="1" x14ac:dyDescent="0.2">
      <c r="A14" s="21">
        <f>E25</f>
        <v>5380</v>
      </c>
      <c r="B14" s="21">
        <f>E54</f>
        <v>5294</v>
      </c>
      <c r="C14" s="22">
        <v>5294</v>
      </c>
      <c r="D14" s="22">
        <v>5620</v>
      </c>
      <c r="E14" s="22">
        <f>B14 - A14</f>
        <v>-86</v>
      </c>
      <c r="F14" s="22">
        <v>385</v>
      </c>
      <c r="G14" s="22"/>
      <c r="H14" s="197">
        <v>1</v>
      </c>
    </row>
    <row r="15" spans="1:8" s="8" customFormat="1" x14ac:dyDescent="0.2">
      <c r="A15" s="19"/>
      <c r="B15" s="19"/>
      <c r="C15" s="16"/>
      <c r="D15" s="17"/>
      <c r="E15" s="17"/>
      <c r="F15" s="17"/>
      <c r="G15" s="17"/>
      <c r="H15" s="17"/>
    </row>
    <row r="16" spans="1:8" s="8" customFormat="1" x14ac:dyDescent="0.2">
      <c r="A16" s="148" t="s">
        <v>3079</v>
      </c>
      <c r="B16" s="891" t="s">
        <v>3360</v>
      </c>
      <c r="C16" s="892"/>
      <c r="D16" s="175" t="s">
        <v>3080</v>
      </c>
      <c r="E16" s="930" t="s">
        <v>3364</v>
      </c>
      <c r="F16" s="930"/>
      <c r="G16" s="930"/>
      <c r="H16" s="930"/>
    </row>
    <row r="17" spans="1:8" s="8" customFormat="1" x14ac:dyDescent="0.2">
      <c r="A17" s="19"/>
      <c r="B17" s="19"/>
      <c r="C17" s="16"/>
      <c r="D17" s="175" t="s">
        <v>1165</v>
      </c>
      <c r="E17" s="244" t="s">
        <v>207</v>
      </c>
      <c r="F17" s="930" t="s">
        <v>202</v>
      </c>
      <c r="G17" s="930"/>
      <c r="H17" s="930"/>
    </row>
    <row r="18" spans="1:8" s="8" customFormat="1" ht="12.75" customHeight="1" x14ac:dyDescent="0.2">
      <c r="A18" s="148" t="s">
        <v>3083</v>
      </c>
      <c r="B18" s="901" t="s">
        <v>1950</v>
      </c>
      <c r="C18" s="944"/>
      <c r="D18" s="944"/>
      <c r="E18" s="944"/>
      <c r="F18" s="944"/>
      <c r="G18" s="944"/>
      <c r="H18" s="944"/>
    </row>
    <row r="19" spans="1:8" s="8" customFormat="1" x14ac:dyDescent="0.2">
      <c r="A19" s="19"/>
      <c r="B19" s="19"/>
      <c r="C19" s="16"/>
      <c r="D19" s="17"/>
      <c r="E19" s="17"/>
      <c r="F19" s="17"/>
      <c r="G19" s="17"/>
      <c r="H19" s="17"/>
    </row>
    <row r="20" spans="1:8" s="8" customFormat="1" x14ac:dyDescent="0.2">
      <c r="A20" s="148" t="s">
        <v>4159</v>
      </c>
      <c r="B20" s="1224"/>
      <c r="C20" s="892"/>
      <c r="D20" s="892"/>
      <c r="E20" s="892"/>
      <c r="F20" s="892"/>
      <c r="G20" s="892"/>
      <c r="H20" s="892"/>
    </row>
    <row r="21" spans="1:8" ht="13.5" thickBot="1" x14ac:dyDescent="0.25">
      <c r="C21" s="1"/>
    </row>
    <row r="22" spans="1:8" ht="13.5" thickBot="1" x14ac:dyDescent="0.25">
      <c r="A22" s="969" t="s">
        <v>2683</v>
      </c>
      <c r="B22" s="969"/>
      <c r="C22" s="163" t="s">
        <v>5913</v>
      </c>
      <c r="D22" s="969" t="s">
        <v>5907</v>
      </c>
      <c r="E22" s="969"/>
      <c r="F22" s="969"/>
      <c r="G22" s="897" t="s">
        <v>5906</v>
      </c>
      <c r="H22" s="899"/>
    </row>
    <row r="23" spans="1:8" ht="13.5" thickBot="1" x14ac:dyDescent="0.25">
      <c r="A23" s="1125" t="s">
        <v>1990</v>
      </c>
      <c r="B23" s="1125"/>
      <c r="C23" s="159" t="s">
        <v>1990</v>
      </c>
      <c r="D23" s="931" t="s">
        <v>3657</v>
      </c>
      <c r="E23" s="971"/>
      <c r="F23" s="971"/>
      <c r="G23" s="973" t="s">
        <v>3656</v>
      </c>
      <c r="H23" s="973"/>
    </row>
    <row r="24" spans="1:8" s="3" customFormat="1" ht="13.5" thickBot="1" x14ac:dyDescent="0.25">
      <c r="A24" s="4" t="s">
        <v>3488</v>
      </c>
      <c r="B24" s="4" t="s">
        <v>3320</v>
      </c>
      <c r="C24" s="5" t="s">
        <v>3319</v>
      </c>
      <c r="D24" s="4" t="s">
        <v>3992</v>
      </c>
      <c r="E24" s="4" t="s">
        <v>3486</v>
      </c>
      <c r="F24" s="4" t="s">
        <v>3318</v>
      </c>
      <c r="G24" s="903" t="s">
        <v>3950</v>
      </c>
      <c r="H24" s="904"/>
    </row>
    <row r="25" spans="1:8" ht="38.25" customHeight="1" x14ac:dyDescent="0.2">
      <c r="A25" s="107" t="s">
        <v>3655</v>
      </c>
      <c r="B25" s="108" t="s">
        <v>679</v>
      </c>
      <c r="C25" s="109" t="s">
        <v>3132</v>
      </c>
      <c r="D25" s="108" t="s">
        <v>3654</v>
      </c>
      <c r="E25" s="110">
        <v>5380</v>
      </c>
      <c r="F25" s="108" t="s">
        <v>3744</v>
      </c>
      <c r="G25" s="927" t="s">
        <v>3410</v>
      </c>
      <c r="H25" s="928"/>
    </row>
    <row r="26" spans="1:8" x14ac:dyDescent="0.2">
      <c r="A26" s="111" t="s">
        <v>4176</v>
      </c>
      <c r="B26" s="112" t="s">
        <v>4177</v>
      </c>
      <c r="C26" s="113" t="s">
        <v>4178</v>
      </c>
      <c r="D26" s="112" t="s">
        <v>4179</v>
      </c>
      <c r="E26" s="114">
        <v>5375</v>
      </c>
      <c r="F26" s="112" t="s">
        <v>3744</v>
      </c>
      <c r="G26" s="923" t="s">
        <v>4180</v>
      </c>
      <c r="H26" s="924"/>
    </row>
    <row r="27" spans="1:8" ht="25.5" customHeight="1" x14ac:dyDescent="0.2">
      <c r="A27" s="111" t="s">
        <v>4181</v>
      </c>
      <c r="B27" s="112" t="s">
        <v>4182</v>
      </c>
      <c r="C27" s="113" t="s">
        <v>4183</v>
      </c>
      <c r="D27" s="112" t="s">
        <v>4184</v>
      </c>
      <c r="E27" s="114">
        <v>5358</v>
      </c>
      <c r="F27" s="112" t="s">
        <v>3744</v>
      </c>
      <c r="G27" s="923" t="s">
        <v>1102</v>
      </c>
      <c r="H27" s="924"/>
    </row>
    <row r="28" spans="1:8" ht="24.75" customHeight="1" x14ac:dyDescent="0.2">
      <c r="A28" s="111" t="s">
        <v>3202</v>
      </c>
      <c r="B28" s="112" t="s">
        <v>4623</v>
      </c>
      <c r="C28" s="113" t="s">
        <v>4624</v>
      </c>
      <c r="D28" s="112" t="s">
        <v>4175</v>
      </c>
      <c r="E28" s="114">
        <v>5405</v>
      </c>
      <c r="F28" s="112" t="s">
        <v>5457</v>
      </c>
      <c r="G28" s="923" t="s">
        <v>4186</v>
      </c>
      <c r="H28" s="924"/>
    </row>
    <row r="29" spans="1:8" x14ac:dyDescent="0.2">
      <c r="A29" s="111" t="s">
        <v>4181</v>
      </c>
      <c r="B29" s="926" t="s">
        <v>5299</v>
      </c>
      <c r="C29" s="926"/>
      <c r="D29" s="926"/>
      <c r="E29" s="926"/>
      <c r="F29" s="112" t="s">
        <v>3744</v>
      </c>
      <c r="G29" s="923" t="s">
        <v>4185</v>
      </c>
      <c r="H29" s="924"/>
    </row>
    <row r="30" spans="1:8" ht="25.5" customHeight="1" x14ac:dyDescent="0.2">
      <c r="A30" s="111" t="s">
        <v>5433</v>
      </c>
      <c r="B30" s="112" t="s">
        <v>5434</v>
      </c>
      <c r="C30" s="113" t="s">
        <v>5435</v>
      </c>
      <c r="D30" s="112" t="s">
        <v>5436</v>
      </c>
      <c r="E30" s="114">
        <v>5369</v>
      </c>
      <c r="F30" s="112" t="s">
        <v>3744</v>
      </c>
      <c r="G30" s="923" t="s">
        <v>1951</v>
      </c>
      <c r="H30" s="924"/>
    </row>
    <row r="31" spans="1:8" x14ac:dyDescent="0.2">
      <c r="A31" s="111" t="s">
        <v>2182</v>
      </c>
      <c r="B31" s="112" t="s">
        <v>2183</v>
      </c>
      <c r="C31" s="113" t="s">
        <v>4848</v>
      </c>
      <c r="D31" s="112" t="s">
        <v>4849</v>
      </c>
      <c r="E31" s="114">
        <v>5396</v>
      </c>
      <c r="F31" s="112" t="s">
        <v>1099</v>
      </c>
      <c r="G31" s="926" t="s">
        <v>4850</v>
      </c>
      <c r="H31" s="925"/>
    </row>
    <row r="32" spans="1:8" x14ac:dyDescent="0.2">
      <c r="A32" s="111" t="s">
        <v>708</v>
      </c>
      <c r="B32" s="112" t="s">
        <v>1043</v>
      </c>
      <c r="C32" s="113" t="s">
        <v>1044</v>
      </c>
      <c r="D32" s="112" t="s">
        <v>4851</v>
      </c>
      <c r="E32" s="114">
        <v>5421</v>
      </c>
      <c r="F32" s="112" t="s">
        <v>3744</v>
      </c>
      <c r="G32" s="926" t="s">
        <v>4852</v>
      </c>
      <c r="H32" s="925"/>
    </row>
    <row r="33" spans="1:8" x14ac:dyDescent="0.2">
      <c r="A33" s="111" t="s">
        <v>5551</v>
      </c>
      <c r="B33" s="112" t="s">
        <v>4857</v>
      </c>
      <c r="C33" s="113" t="s">
        <v>4858</v>
      </c>
      <c r="D33" s="112" t="s">
        <v>4859</v>
      </c>
      <c r="E33" s="114">
        <v>5484</v>
      </c>
      <c r="F33" s="112" t="s">
        <v>3744</v>
      </c>
      <c r="G33" s="926" t="s">
        <v>4860</v>
      </c>
      <c r="H33" s="925"/>
    </row>
    <row r="34" spans="1:8" x14ac:dyDescent="0.2">
      <c r="A34" s="111" t="s">
        <v>1717</v>
      </c>
      <c r="B34" s="112" t="s">
        <v>4853</v>
      </c>
      <c r="C34" s="113" t="s">
        <v>4854</v>
      </c>
      <c r="D34" s="112" t="s">
        <v>4855</v>
      </c>
      <c r="E34" s="114">
        <v>5502</v>
      </c>
      <c r="F34" s="112" t="s">
        <v>3744</v>
      </c>
      <c r="G34" s="926" t="s">
        <v>4856</v>
      </c>
      <c r="H34" s="925"/>
    </row>
    <row r="35" spans="1:8" x14ac:dyDescent="0.2">
      <c r="A35" s="111" t="s">
        <v>4861</v>
      </c>
      <c r="B35" s="112" t="s">
        <v>4862</v>
      </c>
      <c r="C35" s="113" t="s">
        <v>4863</v>
      </c>
      <c r="D35" s="112" t="s">
        <v>4864</v>
      </c>
      <c r="E35" s="114">
        <v>5521</v>
      </c>
      <c r="F35" s="112" t="s">
        <v>1099</v>
      </c>
      <c r="G35" s="926" t="s">
        <v>4865</v>
      </c>
      <c r="H35" s="925"/>
    </row>
    <row r="36" spans="1:8" x14ac:dyDescent="0.2">
      <c r="A36" s="111" t="s">
        <v>4866</v>
      </c>
      <c r="B36" s="112" t="s">
        <v>4867</v>
      </c>
      <c r="C36" s="113" t="s">
        <v>4868</v>
      </c>
      <c r="D36" s="112" t="s">
        <v>4694</v>
      </c>
      <c r="E36" s="114">
        <v>5538</v>
      </c>
      <c r="F36" s="112" t="s">
        <v>3316</v>
      </c>
      <c r="G36" s="926" t="s">
        <v>4695</v>
      </c>
      <c r="H36" s="925"/>
    </row>
    <row r="37" spans="1:8" x14ac:dyDescent="0.2">
      <c r="A37" s="111" t="s">
        <v>704</v>
      </c>
      <c r="B37" s="112" t="s">
        <v>184</v>
      </c>
      <c r="C37" s="113" t="s">
        <v>5181</v>
      </c>
      <c r="D37" s="112" t="s">
        <v>267</v>
      </c>
      <c r="E37" s="114">
        <v>5548</v>
      </c>
      <c r="F37" s="112" t="s">
        <v>3744</v>
      </c>
      <c r="G37" s="926" t="s">
        <v>183</v>
      </c>
      <c r="H37" s="925"/>
    </row>
    <row r="38" spans="1:8" x14ac:dyDescent="0.2">
      <c r="A38" s="111" t="s">
        <v>4696</v>
      </c>
      <c r="B38" s="112" t="s">
        <v>4697</v>
      </c>
      <c r="C38" s="113" t="s">
        <v>4698</v>
      </c>
      <c r="D38" s="112" t="s">
        <v>5996</v>
      </c>
      <c r="E38" s="114">
        <v>5606</v>
      </c>
      <c r="F38" s="112" t="s">
        <v>3744</v>
      </c>
      <c r="G38" s="926" t="s">
        <v>185</v>
      </c>
      <c r="H38" s="925"/>
    </row>
    <row r="39" spans="1:8" ht="25.5" customHeight="1" x14ac:dyDescent="0.2">
      <c r="A39" s="111" t="s">
        <v>186</v>
      </c>
      <c r="B39" s="112" t="s">
        <v>3673</v>
      </c>
      <c r="C39" s="113" t="s">
        <v>2951</v>
      </c>
      <c r="D39" s="112" t="s">
        <v>187</v>
      </c>
      <c r="E39" s="114">
        <v>5630</v>
      </c>
      <c r="F39" s="112" t="s">
        <v>3487</v>
      </c>
      <c r="G39" s="923" t="s">
        <v>1436</v>
      </c>
      <c r="H39" s="924"/>
    </row>
    <row r="40" spans="1:8" x14ac:dyDescent="0.2">
      <c r="A40" s="111" t="s">
        <v>1718</v>
      </c>
      <c r="B40" s="112" t="s">
        <v>1437</v>
      </c>
      <c r="C40" s="113" t="s">
        <v>1438</v>
      </c>
      <c r="D40" s="112" t="s">
        <v>701</v>
      </c>
      <c r="E40" s="114">
        <v>5619</v>
      </c>
      <c r="F40" s="112" t="s">
        <v>3744</v>
      </c>
      <c r="G40" s="926" t="s">
        <v>1439</v>
      </c>
      <c r="H40" s="925"/>
    </row>
    <row r="41" spans="1:8" x14ac:dyDescent="0.2">
      <c r="A41" s="111" t="s">
        <v>1440</v>
      </c>
      <c r="B41" s="112" t="s">
        <v>1441</v>
      </c>
      <c r="C41" s="113" t="s">
        <v>1446</v>
      </c>
      <c r="D41" s="112" t="s">
        <v>1442</v>
      </c>
      <c r="E41" s="114">
        <v>5620</v>
      </c>
      <c r="F41" s="112" t="s">
        <v>3744</v>
      </c>
      <c r="G41" s="926" t="s">
        <v>1443</v>
      </c>
      <c r="H41" s="925"/>
    </row>
    <row r="42" spans="1:8" x14ac:dyDescent="0.2">
      <c r="A42" s="111" t="s">
        <v>702</v>
      </c>
      <c r="B42" s="112" t="s">
        <v>1444</v>
      </c>
      <c r="C42" s="113" t="s">
        <v>1445</v>
      </c>
      <c r="D42" s="112" t="s">
        <v>1447</v>
      </c>
      <c r="E42" s="114">
        <v>5593</v>
      </c>
      <c r="F42" s="112" t="s">
        <v>3744</v>
      </c>
      <c r="G42" s="926" t="s">
        <v>1448</v>
      </c>
      <c r="H42" s="925"/>
    </row>
    <row r="43" spans="1:8" x14ac:dyDescent="0.2">
      <c r="A43" s="111" t="s">
        <v>703</v>
      </c>
      <c r="B43" s="112" t="s">
        <v>1449</v>
      </c>
      <c r="C43" s="113" t="s">
        <v>1450</v>
      </c>
      <c r="D43" s="112" t="s">
        <v>1451</v>
      </c>
      <c r="E43" s="114">
        <v>5587</v>
      </c>
      <c r="F43" s="112" t="s">
        <v>3744</v>
      </c>
      <c r="G43" s="926" t="s">
        <v>1452</v>
      </c>
      <c r="H43" s="925"/>
    </row>
    <row r="44" spans="1:8" x14ac:dyDescent="0.2">
      <c r="A44" s="111" t="s">
        <v>5550</v>
      </c>
      <c r="B44" s="112" t="s">
        <v>1453</v>
      </c>
      <c r="C44" s="113" t="s">
        <v>1458</v>
      </c>
      <c r="D44" s="112" t="s">
        <v>1454</v>
      </c>
      <c r="E44" s="114">
        <v>5519</v>
      </c>
      <c r="F44" s="112" t="s">
        <v>3744</v>
      </c>
      <c r="G44" s="923" t="s">
        <v>1455</v>
      </c>
      <c r="H44" s="924"/>
    </row>
    <row r="45" spans="1:8" x14ac:dyDescent="0.2">
      <c r="A45" s="111" t="s">
        <v>1456</v>
      </c>
      <c r="B45" s="112" t="s">
        <v>1457</v>
      </c>
      <c r="C45" s="113" t="s">
        <v>1459</v>
      </c>
      <c r="D45" s="112" t="s">
        <v>838</v>
      </c>
      <c r="E45" s="114">
        <v>5427</v>
      </c>
      <c r="F45" s="112" t="s">
        <v>1099</v>
      </c>
      <c r="G45" s="926" t="s">
        <v>838</v>
      </c>
      <c r="H45" s="925"/>
    </row>
    <row r="46" spans="1:8" x14ac:dyDescent="0.2">
      <c r="A46" s="111" t="s">
        <v>707</v>
      </c>
      <c r="B46" s="112" t="s">
        <v>804</v>
      </c>
      <c r="C46" s="113" t="s">
        <v>805</v>
      </c>
      <c r="D46" s="112" t="s">
        <v>839</v>
      </c>
      <c r="E46" s="114">
        <v>5424</v>
      </c>
      <c r="F46" s="112" t="s">
        <v>3744</v>
      </c>
      <c r="G46" s="926" t="s">
        <v>4699</v>
      </c>
      <c r="H46" s="925"/>
    </row>
    <row r="47" spans="1:8" x14ac:dyDescent="0.2">
      <c r="A47" s="111" t="s">
        <v>4700</v>
      </c>
      <c r="B47" s="112" t="s">
        <v>4701</v>
      </c>
      <c r="C47" s="113" t="s">
        <v>4702</v>
      </c>
      <c r="D47" s="112" t="s">
        <v>5716</v>
      </c>
      <c r="E47" s="114">
        <v>5398</v>
      </c>
      <c r="F47" s="112" t="s">
        <v>3744</v>
      </c>
      <c r="G47" s="926" t="s">
        <v>2027</v>
      </c>
      <c r="H47" s="925"/>
    </row>
    <row r="48" spans="1:8" x14ac:dyDescent="0.2">
      <c r="A48" s="111" t="s">
        <v>4703</v>
      </c>
      <c r="B48" s="112" t="s">
        <v>4704</v>
      </c>
      <c r="C48" s="113" t="s">
        <v>4705</v>
      </c>
      <c r="D48" s="112" t="s">
        <v>4706</v>
      </c>
      <c r="E48" s="114">
        <v>5397</v>
      </c>
      <c r="F48" s="112" t="s">
        <v>1099</v>
      </c>
      <c r="G48" s="926" t="s">
        <v>3626</v>
      </c>
      <c r="H48" s="925"/>
    </row>
    <row r="49" spans="1:8" x14ac:dyDescent="0.2">
      <c r="A49" s="111" t="s">
        <v>3627</v>
      </c>
      <c r="B49" s="112" t="s">
        <v>3628</v>
      </c>
      <c r="C49" s="113" t="s">
        <v>3629</v>
      </c>
      <c r="D49" s="112" t="s">
        <v>3630</v>
      </c>
      <c r="E49" s="114">
        <v>5392</v>
      </c>
      <c r="F49" s="112" t="s">
        <v>3485</v>
      </c>
      <c r="G49" s="926" t="s">
        <v>3631</v>
      </c>
      <c r="H49" s="925"/>
    </row>
    <row r="50" spans="1:8" x14ac:dyDescent="0.2">
      <c r="A50" s="111" t="s">
        <v>3632</v>
      </c>
      <c r="B50" s="112" t="s">
        <v>3633</v>
      </c>
      <c r="C50" s="113" t="s">
        <v>3634</v>
      </c>
      <c r="D50" s="112" t="s">
        <v>3635</v>
      </c>
      <c r="E50" s="114">
        <v>5369</v>
      </c>
      <c r="F50" s="112" t="s">
        <v>3744</v>
      </c>
      <c r="G50" s="926" t="s">
        <v>3636</v>
      </c>
      <c r="H50" s="925"/>
    </row>
    <row r="51" spans="1:8" ht="27.75" customHeight="1" x14ac:dyDescent="0.2">
      <c r="A51" s="111" t="s">
        <v>3637</v>
      </c>
      <c r="B51" s="112" t="s">
        <v>3638</v>
      </c>
      <c r="C51" s="113" t="s">
        <v>3639</v>
      </c>
      <c r="D51" s="112" t="s">
        <v>3640</v>
      </c>
      <c r="E51" s="114">
        <v>5360</v>
      </c>
      <c r="F51" s="112" t="s">
        <v>2108</v>
      </c>
      <c r="G51" s="923" t="s">
        <v>3645</v>
      </c>
      <c r="H51" s="925"/>
    </row>
    <row r="52" spans="1:8" x14ac:dyDescent="0.2">
      <c r="A52" s="111" t="s">
        <v>3641</v>
      </c>
      <c r="B52" s="112" t="s">
        <v>5867</v>
      </c>
      <c r="C52" s="113" t="s">
        <v>3642</v>
      </c>
      <c r="D52" s="112" t="s">
        <v>3643</v>
      </c>
      <c r="E52" s="114">
        <v>5291</v>
      </c>
      <c r="F52" s="112" t="s">
        <v>3744</v>
      </c>
      <c r="G52" s="926" t="s">
        <v>3644</v>
      </c>
      <c r="H52" s="925"/>
    </row>
    <row r="53" spans="1:8" x14ac:dyDescent="0.2">
      <c r="A53" s="272" t="s">
        <v>3646</v>
      </c>
      <c r="B53" s="273" t="s">
        <v>1602</v>
      </c>
      <c r="C53" s="274" t="s">
        <v>3642</v>
      </c>
      <c r="D53" s="273" t="s">
        <v>3647</v>
      </c>
      <c r="E53" s="275">
        <v>5339</v>
      </c>
      <c r="F53" s="273" t="s">
        <v>3744</v>
      </c>
      <c r="G53" s="1071" t="s">
        <v>3648</v>
      </c>
      <c r="H53" s="1072"/>
    </row>
    <row r="54" spans="1:8" ht="13.5" thickBot="1" x14ac:dyDescent="0.25">
      <c r="A54" s="115" t="s">
        <v>3649</v>
      </c>
      <c r="B54" s="116" t="s">
        <v>3650</v>
      </c>
      <c r="C54" s="117" t="s">
        <v>3651</v>
      </c>
      <c r="D54" s="116" t="s">
        <v>3652</v>
      </c>
      <c r="E54" s="118">
        <v>5294</v>
      </c>
      <c r="F54" s="116" t="s">
        <v>3744</v>
      </c>
      <c r="G54" s="921" t="s">
        <v>3653</v>
      </c>
      <c r="H54" s="922"/>
    </row>
    <row r="56" spans="1:8" s="8" customFormat="1" x14ac:dyDescent="0.2">
      <c r="A56" s="28" t="s">
        <v>295</v>
      </c>
      <c r="B56" s="225" t="s">
        <v>5980</v>
      </c>
    </row>
  </sheetData>
  <mergeCells count="58">
    <mergeCell ref="G41:H41"/>
    <mergeCell ref="G39:H39"/>
    <mergeCell ref="B29:E29"/>
    <mergeCell ref="G32:H32"/>
    <mergeCell ref="G33:H33"/>
    <mergeCell ref="G34:H34"/>
    <mergeCell ref="G35:H35"/>
    <mergeCell ref="G30:H30"/>
    <mergeCell ref="G31:H31"/>
    <mergeCell ref="G29:H29"/>
    <mergeCell ref="G36:H36"/>
    <mergeCell ref="G38:H38"/>
    <mergeCell ref="G40:H40"/>
    <mergeCell ref="G37:H37"/>
    <mergeCell ref="G23:H23"/>
    <mergeCell ref="G22:H22"/>
    <mergeCell ref="A12:H12"/>
    <mergeCell ref="E16:H16"/>
    <mergeCell ref="B16:C16"/>
    <mergeCell ref="B18:H18"/>
    <mergeCell ref="F17:H17"/>
    <mergeCell ref="B20:H20"/>
    <mergeCell ref="A22:B22"/>
    <mergeCell ref="A23:B23"/>
    <mergeCell ref="D23:F23"/>
    <mergeCell ref="A11:B11"/>
    <mergeCell ref="C11:D11"/>
    <mergeCell ref="E11:F11"/>
    <mergeCell ref="A10:B10"/>
    <mergeCell ref="D22:F22"/>
    <mergeCell ref="C10:D10"/>
    <mergeCell ref="E10:F10"/>
    <mergeCell ref="A1:B1"/>
    <mergeCell ref="C1:H1"/>
    <mergeCell ref="C2:H2"/>
    <mergeCell ref="A9:H9"/>
    <mergeCell ref="A3:B3"/>
    <mergeCell ref="A2:B2"/>
    <mergeCell ref="G4:H5"/>
    <mergeCell ref="G6:H7"/>
    <mergeCell ref="G24:H24"/>
    <mergeCell ref="G25:H25"/>
    <mergeCell ref="G26:H26"/>
    <mergeCell ref="G27:H27"/>
    <mergeCell ref="G28:H28"/>
    <mergeCell ref="G54:H54"/>
    <mergeCell ref="G42:H42"/>
    <mergeCell ref="G43:H43"/>
    <mergeCell ref="G44:H44"/>
    <mergeCell ref="G45:H45"/>
    <mergeCell ref="G50:H50"/>
    <mergeCell ref="G49:H49"/>
    <mergeCell ref="G51:H51"/>
    <mergeCell ref="G52:H52"/>
    <mergeCell ref="G48:H48"/>
    <mergeCell ref="G53:H53"/>
    <mergeCell ref="G46:H46"/>
    <mergeCell ref="G47:H47"/>
  </mergeCells>
  <phoneticPr fontId="0" type="noConversion"/>
  <hyperlinks>
    <hyperlink ref="D4" location="CoalCreek!A1" display="Coal Creek Trail" xr:uid="{00000000-0004-0000-1F00-000000000000}"/>
    <hyperlink ref="D7" location="PwrlineHarper!A1" display="Powerline Harper Trail" xr:uid="{00000000-0004-0000-1F00-000001000000}"/>
    <hyperlink ref="D6" location="GoodhueRR!A1" display="Goodhue RR Trail" xr:uid="{00000000-0004-0000-1F00-000002000000}"/>
    <hyperlink ref="D5" location="DavidsonMesa!A1" display="Davidson Mesa Trail" xr:uid="{00000000-0004-0000-1F00-000003000000}"/>
    <hyperlink ref="A2:B2" location="Overview!A1" tooltip="Go to Trail Network Overview sheet" display="Trail Network Overview" xr:uid="{00000000-0004-0000-1F00-000004000000}"/>
    <hyperlink ref="B56" location="RTD!A70" display="RTD-SL" xr:uid="{00000000-0004-0000-1F00-000005000000}"/>
  </hyperlinks>
  <pageMargins left="0.75" right="0.75" top="0.75" bottom="0.75" header="0.5" footer="0.5"/>
  <pageSetup scale="80" orientation="portrait" r:id="rId1"/>
  <headerFooter alignWithMargins="0">
    <oddHeader>&amp;L&amp;"Arial,Bold"&amp;Uhttp://geobiking.org&amp;C&amp;F</oddHeader>
    <oddFooter>&amp;LAuthor: &amp;"Arial,Bold"Robert Prehn&amp;CData free for personal use and remains property of author.&amp;R&amp;D</oddFooter>
  </headerFooter>
  <webPublishItems count="1">
    <webPublishItem id="3492" divId="DR_North_3492" sourceType="sheet" destinationFile="C:\GPS\Bicycle\CO_DN\CO_DN_LEW.htm" title="GeoBiking CO_DN LEW Trail Description"/>
  </webPublishItem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7">
    <pageSetUpPr fitToPage="1"/>
  </sheetPr>
  <dimension ref="A1:G64"/>
  <sheetViews>
    <sheetView topLeftCell="A2" zoomScaleNormal="100" workbookViewId="0">
      <selection activeCell="F21" sqref="F21"/>
    </sheetView>
  </sheetViews>
  <sheetFormatPr defaultRowHeight="12.75" x14ac:dyDescent="0.2"/>
  <cols>
    <col min="1" max="1" width="10.42578125" bestFit="1" customWidth="1"/>
    <col min="2" max="2" width="10.140625" bestFit="1" customWidth="1"/>
    <col min="3" max="3" width="12.140625" bestFit="1" customWidth="1"/>
    <col min="4" max="4" width="20.140625" bestFit="1" customWidth="1"/>
    <col min="5" max="5" width="8" bestFit="1" customWidth="1"/>
    <col min="6" max="6" width="14.7109375" bestFit="1" customWidth="1"/>
    <col min="7" max="7" width="33.7109375" customWidth="1"/>
  </cols>
  <sheetData>
    <row r="1" spans="1:7" ht="34.5" customHeight="1" x14ac:dyDescent="0.25">
      <c r="A1" s="1228" t="s">
        <v>6525</v>
      </c>
      <c r="B1" s="1066"/>
      <c r="C1" s="872" t="s">
        <v>485</v>
      </c>
      <c r="D1" s="873"/>
      <c r="E1" s="873"/>
      <c r="F1" s="873"/>
      <c r="G1" s="873"/>
    </row>
    <row r="2" spans="1:7" ht="18.75" customHeight="1" x14ac:dyDescent="0.2">
      <c r="A2" s="874" t="s">
        <v>2679</v>
      </c>
      <c r="B2" s="874"/>
      <c r="C2" s="875" t="s">
        <v>1303</v>
      </c>
      <c r="D2" s="875"/>
      <c r="E2" s="875"/>
      <c r="F2" s="875"/>
      <c r="G2" s="875"/>
    </row>
    <row r="3" spans="1:7" x14ac:dyDescent="0.2">
      <c r="A3" s="874"/>
      <c r="B3" s="874"/>
      <c r="C3" s="18"/>
      <c r="E3" s="25"/>
      <c r="F3" s="25"/>
      <c r="G3" s="25"/>
    </row>
    <row r="4" spans="1:7" x14ac:dyDescent="0.2">
      <c r="A4" s="186" t="s">
        <v>2545</v>
      </c>
      <c r="B4" s="271" t="s">
        <v>272</v>
      </c>
      <c r="C4" s="27" t="s">
        <v>220</v>
      </c>
      <c r="D4" s="874" t="s">
        <v>474</v>
      </c>
      <c r="E4" s="874"/>
      <c r="F4" s="27" t="s">
        <v>3975</v>
      </c>
      <c r="G4" s="1059"/>
    </row>
    <row r="5" spans="1:7" x14ac:dyDescent="0.2">
      <c r="A5" s="209"/>
      <c r="B5" s="57"/>
      <c r="C5" s="27"/>
      <c r="D5" s="874" t="s">
        <v>6515</v>
      </c>
      <c r="E5" s="874"/>
      <c r="F5" s="34"/>
      <c r="G5" s="1059"/>
    </row>
    <row r="6" spans="1:7" x14ac:dyDescent="0.2">
      <c r="A6" s="209"/>
      <c r="B6" s="57"/>
      <c r="C6" s="27"/>
      <c r="D6" s="874" t="s">
        <v>3998</v>
      </c>
      <c r="E6" s="874"/>
      <c r="F6" s="256" t="s">
        <v>4508</v>
      </c>
      <c r="G6" s="30"/>
    </row>
    <row r="7" spans="1:7" x14ac:dyDescent="0.2">
      <c r="C7" s="45"/>
      <c r="D7" s="874" t="s">
        <v>3324</v>
      </c>
      <c r="E7" s="874"/>
      <c r="F7" s="321">
        <v>38671</v>
      </c>
      <c r="G7" s="30"/>
    </row>
    <row r="8" spans="1:7" x14ac:dyDescent="0.2">
      <c r="C8" s="45"/>
      <c r="D8" s="874" t="s">
        <v>7484</v>
      </c>
      <c r="E8" s="874"/>
      <c r="F8" s="200" t="s">
        <v>4871</v>
      </c>
      <c r="G8" s="1226" t="s">
        <v>7485</v>
      </c>
    </row>
    <row r="9" spans="1:7" x14ac:dyDescent="0.2">
      <c r="A9" s="28" t="s">
        <v>5202</v>
      </c>
      <c r="B9" s="3">
        <f>COUNT(E28:E62)</f>
        <v>34</v>
      </c>
      <c r="C9" s="47"/>
      <c r="D9" s="874" t="s">
        <v>874</v>
      </c>
      <c r="E9" s="874"/>
      <c r="F9" s="205">
        <v>42454</v>
      </c>
      <c r="G9" s="1059"/>
    </row>
    <row r="10" spans="1:7" ht="13.5" thickBot="1" x14ac:dyDescent="0.25">
      <c r="C10" s="9"/>
      <c r="D10" s="2"/>
      <c r="F10" s="205"/>
      <c r="G10" s="1227"/>
    </row>
    <row r="11" spans="1:7" x14ac:dyDescent="0.2">
      <c r="A11" s="877" t="s">
        <v>5619</v>
      </c>
      <c r="B11" s="878"/>
      <c r="C11" s="878"/>
      <c r="D11" s="878"/>
      <c r="E11" s="878"/>
      <c r="F11" s="878"/>
      <c r="G11" s="879"/>
    </row>
    <row r="12" spans="1:7" s="24" customFormat="1" ht="13.5" thickBot="1" x14ac:dyDescent="0.25">
      <c r="A12" s="880" t="s">
        <v>3816</v>
      </c>
      <c r="B12" s="881"/>
      <c r="C12" s="882" t="s">
        <v>3817</v>
      </c>
      <c r="D12" s="882"/>
      <c r="E12" s="882" t="s">
        <v>3818</v>
      </c>
      <c r="F12" s="882"/>
      <c r="G12" s="196" t="s">
        <v>530</v>
      </c>
    </row>
    <row r="13" spans="1:7" ht="13.5" thickBot="1" x14ac:dyDescent="0.25">
      <c r="A13" s="883"/>
      <c r="B13" s="883"/>
      <c r="C13" s="974">
        <v>14.2</v>
      </c>
      <c r="D13" s="941"/>
      <c r="E13" s="883">
        <v>12.4</v>
      </c>
      <c r="F13" s="883"/>
    </row>
    <row r="14" spans="1:7" x14ac:dyDescent="0.2">
      <c r="A14" s="867" t="s">
        <v>3081</v>
      </c>
      <c r="B14" s="868"/>
      <c r="C14" s="868"/>
      <c r="D14" s="868"/>
      <c r="E14" s="868"/>
      <c r="F14" s="868"/>
      <c r="G14" s="869"/>
    </row>
    <row r="15" spans="1:7" ht="13.5" thickBot="1" x14ac:dyDescent="0.25">
      <c r="A15" s="12" t="s">
        <v>3819</v>
      </c>
      <c r="B15" s="13" t="s">
        <v>3820</v>
      </c>
      <c r="C15" s="14" t="s">
        <v>3821</v>
      </c>
      <c r="D15" s="13" t="s">
        <v>3822</v>
      </c>
      <c r="E15" s="13" t="s">
        <v>3823</v>
      </c>
      <c r="F15" s="13" t="s">
        <v>3363</v>
      </c>
      <c r="G15" s="195" t="s">
        <v>3824</v>
      </c>
    </row>
    <row r="16" spans="1:7" s="8" customFormat="1" x14ac:dyDescent="0.2">
      <c r="A16" s="21">
        <v>5205</v>
      </c>
      <c r="B16" s="21">
        <v>5207</v>
      </c>
      <c r="C16" s="22">
        <v>5189</v>
      </c>
      <c r="D16" s="22">
        <v>5383</v>
      </c>
      <c r="E16" s="22">
        <f>B16 - A16</f>
        <v>2</v>
      </c>
      <c r="F16" s="22">
        <v>468</v>
      </c>
      <c r="G16" s="3">
        <v>1</v>
      </c>
    </row>
    <row r="17" spans="1:7" s="8" customFormat="1" x14ac:dyDescent="0.2">
      <c r="A17" s="19"/>
      <c r="B17" s="19"/>
      <c r="C17" s="16"/>
      <c r="D17" s="17"/>
      <c r="E17" s="17"/>
      <c r="F17" s="17"/>
      <c r="G17" s="17"/>
    </row>
    <row r="18" spans="1:7" s="8" customFormat="1" x14ac:dyDescent="0.2">
      <c r="A18" s="148" t="s">
        <v>3079</v>
      </c>
      <c r="B18" s="1222" t="s">
        <v>3360</v>
      </c>
      <c r="C18" s="894"/>
      <c r="D18" s="175" t="s">
        <v>3080</v>
      </c>
      <c r="E18" s="890" t="s">
        <v>876</v>
      </c>
      <c r="F18" s="890"/>
      <c r="G18" s="890"/>
    </row>
    <row r="19" spans="1:7" s="8" customFormat="1" x14ac:dyDescent="0.2">
      <c r="A19" s="19"/>
      <c r="B19" s="19"/>
      <c r="C19" s="16"/>
      <c r="D19" s="175" t="s">
        <v>1165</v>
      </c>
      <c r="E19" s="245" t="s">
        <v>203</v>
      </c>
      <c r="F19" s="930" t="s">
        <v>204</v>
      </c>
      <c r="G19" s="930"/>
    </row>
    <row r="20" spans="1:7" s="8" customFormat="1" ht="12.75" customHeight="1" x14ac:dyDescent="0.2">
      <c r="A20" s="148" t="s">
        <v>3083</v>
      </c>
      <c r="B20" s="891" t="s">
        <v>875</v>
      </c>
      <c r="C20" s="892"/>
      <c r="D20" s="892"/>
      <c r="E20" s="892"/>
      <c r="F20" s="892"/>
      <c r="G20" s="892"/>
    </row>
    <row r="21" spans="1:7" s="8" customFormat="1" x14ac:dyDescent="0.2">
      <c r="A21" s="19"/>
      <c r="B21" s="19"/>
      <c r="C21" s="16"/>
      <c r="D21" s="17"/>
      <c r="E21" s="17"/>
      <c r="F21" s="17"/>
      <c r="G21" s="17"/>
    </row>
    <row r="22" spans="1:7" s="8" customFormat="1" ht="27" customHeight="1" x14ac:dyDescent="0.2">
      <c r="A22" s="148" t="s">
        <v>4159</v>
      </c>
      <c r="B22" s="1171" t="s">
        <v>3925</v>
      </c>
      <c r="C22" s="1171"/>
      <c r="D22" s="1171"/>
      <c r="E22" s="1171"/>
      <c r="F22" s="1171"/>
      <c r="G22" s="1171"/>
    </row>
    <row r="23" spans="1:7" s="8" customFormat="1" x14ac:dyDescent="0.2">
      <c r="A23" s="148"/>
      <c r="B23" s="1171" t="s">
        <v>3926</v>
      </c>
      <c r="C23" s="1171"/>
      <c r="D23" s="1171"/>
      <c r="E23" s="1171"/>
      <c r="F23" s="1171"/>
      <c r="G23" s="1171"/>
    </row>
    <row r="24" spans="1:7" ht="13.5" thickBot="1" x14ac:dyDescent="0.25">
      <c r="C24" s="1"/>
    </row>
    <row r="25" spans="1:7" ht="13.5" thickBot="1" x14ac:dyDescent="0.25">
      <c r="A25" s="969" t="s">
        <v>2683</v>
      </c>
      <c r="B25" s="969"/>
      <c r="C25" s="168" t="s">
        <v>5913</v>
      </c>
      <c r="D25" s="969" t="s">
        <v>5907</v>
      </c>
      <c r="E25" s="969"/>
      <c r="F25" s="969"/>
      <c r="G25" s="169" t="s">
        <v>5906</v>
      </c>
    </row>
    <row r="26" spans="1:7" ht="13.5" thickBot="1" x14ac:dyDescent="0.25">
      <c r="A26" s="1225" t="s">
        <v>5896</v>
      </c>
      <c r="B26" s="1225"/>
      <c r="C26" s="285" t="s">
        <v>2812</v>
      </c>
      <c r="D26" s="931" t="s">
        <v>1680</v>
      </c>
      <c r="E26" s="971"/>
      <c r="F26" s="971"/>
      <c r="G26" s="17" t="s">
        <v>1681</v>
      </c>
    </row>
    <row r="27" spans="1:7" s="3" customFormat="1" ht="13.5" thickBot="1" x14ac:dyDescent="0.25">
      <c r="A27" s="4" t="s">
        <v>3488</v>
      </c>
      <c r="B27" s="4" t="s">
        <v>3320</v>
      </c>
      <c r="C27" s="5" t="s">
        <v>3319</v>
      </c>
      <c r="D27" s="4" t="s">
        <v>3992</v>
      </c>
      <c r="E27" s="4" t="s">
        <v>3486</v>
      </c>
      <c r="F27" s="4" t="s">
        <v>3318</v>
      </c>
      <c r="G27" s="4" t="s">
        <v>3950</v>
      </c>
    </row>
    <row r="28" spans="1:7" ht="25.5" x14ac:dyDescent="0.2">
      <c r="A28" s="123" t="s">
        <v>1732</v>
      </c>
      <c r="B28" s="125" t="s">
        <v>877</v>
      </c>
      <c r="C28" s="124" t="s">
        <v>4552</v>
      </c>
      <c r="D28" s="125" t="s">
        <v>5997</v>
      </c>
      <c r="E28" s="126">
        <v>5205</v>
      </c>
      <c r="F28" s="125" t="s">
        <v>3487</v>
      </c>
      <c r="G28" s="105" t="s">
        <v>476</v>
      </c>
    </row>
    <row r="29" spans="1:7" x14ac:dyDescent="0.2">
      <c r="A29" s="127" t="s">
        <v>3283</v>
      </c>
      <c r="B29" s="49" t="s">
        <v>757</v>
      </c>
      <c r="C29" s="50" t="s">
        <v>2652</v>
      </c>
      <c r="D29" s="49" t="s">
        <v>3061</v>
      </c>
      <c r="E29" s="128">
        <v>5193</v>
      </c>
      <c r="F29" s="49" t="s">
        <v>116</v>
      </c>
      <c r="G29" s="93" t="s">
        <v>1721</v>
      </c>
    </row>
    <row r="30" spans="1:7" ht="15" customHeight="1" x14ac:dyDescent="0.2">
      <c r="A30" s="127" t="s">
        <v>2915</v>
      </c>
      <c r="B30" s="49" t="s">
        <v>4639</v>
      </c>
      <c r="C30" s="50" t="s">
        <v>4640</v>
      </c>
      <c r="D30" s="49" t="s">
        <v>2913</v>
      </c>
      <c r="E30" s="128">
        <v>5197</v>
      </c>
      <c r="F30" s="49" t="s">
        <v>3744</v>
      </c>
      <c r="G30" s="93" t="s">
        <v>2914</v>
      </c>
    </row>
    <row r="31" spans="1:7" x14ac:dyDescent="0.2">
      <c r="A31" s="127" t="s">
        <v>3915</v>
      </c>
      <c r="B31" s="49" t="s">
        <v>3898</v>
      </c>
      <c r="C31" s="50" t="s">
        <v>3916</v>
      </c>
      <c r="D31" s="49" t="s">
        <v>3917</v>
      </c>
      <c r="E31" s="128">
        <v>5230</v>
      </c>
      <c r="F31" s="49" t="s">
        <v>4342</v>
      </c>
      <c r="G31" s="93" t="s">
        <v>3918</v>
      </c>
    </row>
    <row r="32" spans="1:7" x14ac:dyDescent="0.2">
      <c r="A32" s="127" t="s">
        <v>3920</v>
      </c>
      <c r="B32" s="49" t="s">
        <v>3921</v>
      </c>
      <c r="C32" s="50" t="s">
        <v>3922</v>
      </c>
      <c r="D32" s="49" t="s">
        <v>3923</v>
      </c>
      <c r="E32" s="128">
        <v>5233</v>
      </c>
      <c r="F32" s="49" t="s">
        <v>3744</v>
      </c>
      <c r="G32" s="93" t="s">
        <v>3924</v>
      </c>
    </row>
    <row r="33" spans="1:7" x14ac:dyDescent="0.2">
      <c r="A33" s="127" t="s">
        <v>3282</v>
      </c>
      <c r="B33" s="49" t="s">
        <v>1722</v>
      </c>
      <c r="C33" s="50" t="s">
        <v>1725</v>
      </c>
      <c r="D33" s="49" t="s">
        <v>1723</v>
      </c>
      <c r="E33" s="128">
        <v>5259</v>
      </c>
      <c r="F33" s="49" t="s">
        <v>1099</v>
      </c>
      <c r="G33" s="93" t="s">
        <v>3919</v>
      </c>
    </row>
    <row r="34" spans="1:7" x14ac:dyDescent="0.2">
      <c r="A34" s="127" t="s">
        <v>7482</v>
      </c>
      <c r="B34" s="49" t="s">
        <v>1724</v>
      </c>
      <c r="C34" s="50" t="s">
        <v>5732</v>
      </c>
      <c r="D34" s="441" t="s">
        <v>7459</v>
      </c>
      <c r="E34" s="128">
        <v>5256</v>
      </c>
      <c r="F34" s="49" t="s">
        <v>3744</v>
      </c>
      <c r="G34" s="619" t="s">
        <v>7483</v>
      </c>
    </row>
    <row r="35" spans="1:7" x14ac:dyDescent="0.2">
      <c r="A35" s="127" t="s">
        <v>5733</v>
      </c>
      <c r="B35" s="49" t="s">
        <v>5734</v>
      </c>
      <c r="C35" s="50" t="s">
        <v>5735</v>
      </c>
      <c r="D35" s="49" t="s">
        <v>5736</v>
      </c>
      <c r="E35" s="128">
        <v>5650</v>
      </c>
      <c r="F35" s="49" t="s">
        <v>3487</v>
      </c>
      <c r="G35" s="93" t="s">
        <v>2166</v>
      </c>
    </row>
    <row r="36" spans="1:7" x14ac:dyDescent="0.2">
      <c r="A36" s="127" t="s">
        <v>1733</v>
      </c>
      <c r="B36" s="49" t="s">
        <v>1724</v>
      </c>
      <c r="C36" s="50" t="s">
        <v>1725</v>
      </c>
      <c r="D36" s="49" t="s">
        <v>1726</v>
      </c>
      <c r="E36" s="128">
        <v>5278</v>
      </c>
      <c r="F36" s="49" t="s">
        <v>116</v>
      </c>
      <c r="G36" s="93" t="s">
        <v>1727</v>
      </c>
    </row>
    <row r="37" spans="1:7" x14ac:dyDescent="0.2">
      <c r="A37" s="127" t="s">
        <v>3277</v>
      </c>
      <c r="B37" s="50" t="s">
        <v>4487</v>
      </c>
      <c r="C37" s="50" t="s">
        <v>4488</v>
      </c>
      <c r="D37" s="49" t="s">
        <v>4489</v>
      </c>
      <c r="E37" s="128">
        <v>5317</v>
      </c>
      <c r="F37" s="49" t="s">
        <v>116</v>
      </c>
      <c r="G37" s="93" t="s">
        <v>3515</v>
      </c>
    </row>
    <row r="38" spans="1:7" x14ac:dyDescent="0.2">
      <c r="A38" s="127" t="s">
        <v>3278</v>
      </c>
      <c r="B38" s="50" t="s">
        <v>1729</v>
      </c>
      <c r="C38" s="50" t="s">
        <v>4490</v>
      </c>
      <c r="D38" s="49" t="s">
        <v>4491</v>
      </c>
      <c r="E38" s="128">
        <v>5279</v>
      </c>
      <c r="F38" s="49" t="s">
        <v>116</v>
      </c>
      <c r="G38" s="93" t="s">
        <v>3516</v>
      </c>
    </row>
    <row r="39" spans="1:7" x14ac:dyDescent="0.2">
      <c r="A39" s="127" t="s">
        <v>1728</v>
      </c>
      <c r="B39" s="49" t="s">
        <v>1729</v>
      </c>
      <c r="C39" s="50" t="s">
        <v>1730</v>
      </c>
      <c r="D39" s="49" t="s">
        <v>1731</v>
      </c>
      <c r="E39" s="128">
        <v>5334</v>
      </c>
      <c r="F39" s="49" t="s">
        <v>116</v>
      </c>
      <c r="G39" s="93" t="s">
        <v>3517</v>
      </c>
    </row>
    <row r="40" spans="1:7" ht="13.5" customHeight="1" x14ac:dyDescent="0.2">
      <c r="A40" s="127" t="s">
        <v>3279</v>
      </c>
      <c r="B40" s="49" t="s">
        <v>1734</v>
      </c>
      <c r="C40" s="50" t="s">
        <v>1735</v>
      </c>
      <c r="D40" s="49" t="s">
        <v>5999</v>
      </c>
      <c r="E40" s="128">
        <v>5300</v>
      </c>
      <c r="F40" s="49" t="s">
        <v>3485</v>
      </c>
      <c r="G40" s="93" t="s">
        <v>5873</v>
      </c>
    </row>
    <row r="41" spans="1:7" x14ac:dyDescent="0.2">
      <c r="A41" s="127" t="s">
        <v>3280</v>
      </c>
      <c r="B41" s="49" t="s">
        <v>5874</v>
      </c>
      <c r="C41" s="50" t="s">
        <v>4524</v>
      </c>
      <c r="D41" s="49" t="s">
        <v>6016</v>
      </c>
      <c r="E41" s="128">
        <v>5307</v>
      </c>
      <c r="F41" s="49" t="s">
        <v>3744</v>
      </c>
      <c r="G41" s="93" t="s">
        <v>6017</v>
      </c>
    </row>
    <row r="42" spans="1:7" x14ac:dyDescent="0.2">
      <c r="A42" s="127" t="s">
        <v>3261</v>
      </c>
      <c r="B42" s="49" t="s">
        <v>3540</v>
      </c>
      <c r="C42" s="50" t="s">
        <v>6014</v>
      </c>
      <c r="D42" s="49" t="s">
        <v>6015</v>
      </c>
      <c r="E42" s="128">
        <v>5332</v>
      </c>
      <c r="F42" s="49" t="s">
        <v>3744</v>
      </c>
      <c r="G42" s="93" t="s">
        <v>6018</v>
      </c>
    </row>
    <row r="43" spans="1:7" x14ac:dyDescent="0.2">
      <c r="A43" s="127" t="s">
        <v>3262</v>
      </c>
      <c r="B43" s="49" t="s">
        <v>5740</v>
      </c>
      <c r="C43" s="50" t="s">
        <v>5741</v>
      </c>
      <c r="D43" s="49" t="s">
        <v>5742</v>
      </c>
      <c r="E43" s="128">
        <v>5356</v>
      </c>
      <c r="F43" s="49" t="s">
        <v>116</v>
      </c>
      <c r="G43" s="93" t="s">
        <v>5743</v>
      </c>
    </row>
    <row r="44" spans="1:7" x14ac:dyDescent="0.2">
      <c r="A44" s="127" t="s">
        <v>3281</v>
      </c>
      <c r="B44" s="49" t="s">
        <v>5744</v>
      </c>
      <c r="C44" s="50" t="s">
        <v>5745</v>
      </c>
      <c r="D44" s="49" t="s">
        <v>5746</v>
      </c>
      <c r="E44" s="128">
        <v>5330</v>
      </c>
      <c r="F44" s="49" t="s">
        <v>3744</v>
      </c>
      <c r="G44" s="93" t="s">
        <v>5747</v>
      </c>
    </row>
    <row r="45" spans="1:7" x14ac:dyDescent="0.2">
      <c r="A45" s="127" t="s">
        <v>3263</v>
      </c>
      <c r="B45" s="49" t="s">
        <v>5748</v>
      </c>
      <c r="C45" s="50" t="s">
        <v>5745</v>
      </c>
      <c r="D45" s="49" t="s">
        <v>5888</v>
      </c>
      <c r="E45" s="128">
        <v>5345</v>
      </c>
      <c r="F45" s="49" t="s">
        <v>31</v>
      </c>
      <c r="G45" s="93" t="s">
        <v>1107</v>
      </c>
    </row>
    <row r="46" spans="1:7" x14ac:dyDescent="0.2">
      <c r="A46" s="127" t="s">
        <v>5889</v>
      </c>
      <c r="B46" s="49" t="s">
        <v>2031</v>
      </c>
      <c r="C46" s="50" t="s">
        <v>2072</v>
      </c>
      <c r="D46" s="49" t="s">
        <v>2073</v>
      </c>
      <c r="E46" s="128">
        <v>5386</v>
      </c>
      <c r="F46" s="49" t="s">
        <v>116</v>
      </c>
      <c r="G46" s="93" t="s">
        <v>2074</v>
      </c>
    </row>
    <row r="47" spans="1:7" x14ac:dyDescent="0.2">
      <c r="A47" s="127" t="s">
        <v>3264</v>
      </c>
      <c r="B47" s="49" t="s">
        <v>2075</v>
      </c>
      <c r="C47" s="50" t="s">
        <v>2076</v>
      </c>
      <c r="D47" s="49" t="s">
        <v>2077</v>
      </c>
      <c r="E47" s="128">
        <v>5382</v>
      </c>
      <c r="F47" s="49" t="s">
        <v>116</v>
      </c>
      <c r="G47" s="93" t="s">
        <v>1106</v>
      </c>
    </row>
    <row r="48" spans="1:7" x14ac:dyDescent="0.2">
      <c r="A48" s="127" t="s">
        <v>3265</v>
      </c>
      <c r="B48" s="49" t="s">
        <v>2078</v>
      </c>
      <c r="C48" s="50" t="s">
        <v>2079</v>
      </c>
      <c r="D48" s="49" t="s">
        <v>2080</v>
      </c>
      <c r="E48" s="128">
        <v>5293</v>
      </c>
      <c r="F48" s="49" t="s">
        <v>3744</v>
      </c>
      <c r="G48" s="93" t="s">
        <v>2081</v>
      </c>
    </row>
    <row r="49" spans="1:7" x14ac:dyDescent="0.2">
      <c r="A49" s="127" t="s">
        <v>3266</v>
      </c>
      <c r="B49" s="50" t="s">
        <v>4493</v>
      </c>
      <c r="C49" s="50" t="s">
        <v>4494</v>
      </c>
      <c r="D49" s="49" t="s">
        <v>5768</v>
      </c>
      <c r="E49" s="128">
        <v>5301</v>
      </c>
      <c r="F49" s="49" t="s">
        <v>3744</v>
      </c>
      <c r="G49" s="93" t="s">
        <v>3046</v>
      </c>
    </row>
    <row r="50" spans="1:7" x14ac:dyDescent="0.2">
      <c r="A50" s="127" t="s">
        <v>3267</v>
      </c>
      <c r="B50" s="50" t="s">
        <v>4495</v>
      </c>
      <c r="C50" s="50" t="s">
        <v>4496</v>
      </c>
      <c r="D50" s="49" t="s">
        <v>4497</v>
      </c>
      <c r="E50" s="128">
        <v>5267</v>
      </c>
      <c r="F50" s="49" t="s">
        <v>3744</v>
      </c>
      <c r="G50" s="93" t="s">
        <v>3045</v>
      </c>
    </row>
    <row r="51" spans="1:7" x14ac:dyDescent="0.2">
      <c r="A51" s="127" t="s">
        <v>3268</v>
      </c>
      <c r="B51" s="50" t="s">
        <v>4498</v>
      </c>
      <c r="C51" s="50" t="s">
        <v>4499</v>
      </c>
      <c r="D51" s="49" t="s">
        <v>4492</v>
      </c>
      <c r="E51" s="128">
        <v>5286</v>
      </c>
      <c r="F51" s="49" t="s">
        <v>3744</v>
      </c>
      <c r="G51" s="93" t="s">
        <v>182</v>
      </c>
    </row>
    <row r="52" spans="1:7" x14ac:dyDescent="0.2">
      <c r="A52" s="127" t="s">
        <v>3269</v>
      </c>
      <c r="B52" s="49" t="s">
        <v>2082</v>
      </c>
      <c r="C52" s="50" t="s">
        <v>404</v>
      </c>
      <c r="D52" s="49" t="s">
        <v>405</v>
      </c>
      <c r="E52" s="128">
        <v>5282</v>
      </c>
      <c r="F52" s="49" t="s">
        <v>1099</v>
      </c>
      <c r="G52" s="93" t="s">
        <v>406</v>
      </c>
    </row>
    <row r="53" spans="1:7" x14ac:dyDescent="0.2">
      <c r="A53" s="127" t="s">
        <v>3270</v>
      </c>
      <c r="B53" s="49" t="s">
        <v>407</v>
      </c>
      <c r="C53" s="50" t="s">
        <v>408</v>
      </c>
      <c r="D53" s="49" t="s">
        <v>409</v>
      </c>
      <c r="E53" s="128">
        <v>5281</v>
      </c>
      <c r="F53" s="49" t="s">
        <v>3485</v>
      </c>
      <c r="G53" s="93" t="s">
        <v>410</v>
      </c>
    </row>
    <row r="54" spans="1:7" x14ac:dyDescent="0.2">
      <c r="A54" s="127" t="s">
        <v>3271</v>
      </c>
      <c r="B54" s="49" t="s">
        <v>411</v>
      </c>
      <c r="C54" s="50" t="s">
        <v>412</v>
      </c>
      <c r="D54" s="49" t="s">
        <v>413</v>
      </c>
      <c r="E54" s="128">
        <v>5259</v>
      </c>
      <c r="F54" s="49" t="s">
        <v>116</v>
      </c>
      <c r="G54" s="93" t="s">
        <v>414</v>
      </c>
    </row>
    <row r="55" spans="1:7" x14ac:dyDescent="0.2">
      <c r="A55" s="127" t="s">
        <v>3272</v>
      </c>
      <c r="B55" s="49" t="s">
        <v>415</v>
      </c>
      <c r="C55" s="50" t="s">
        <v>416</v>
      </c>
      <c r="D55" s="49" t="s">
        <v>5713</v>
      </c>
      <c r="E55" s="128">
        <v>5245</v>
      </c>
      <c r="F55" s="49" t="s">
        <v>3744</v>
      </c>
      <c r="G55" s="93" t="s">
        <v>5737</v>
      </c>
    </row>
    <row r="56" spans="1:7" x14ac:dyDescent="0.2">
      <c r="A56" s="127" t="s">
        <v>4008</v>
      </c>
      <c r="B56" s="49" t="s">
        <v>4009</v>
      </c>
      <c r="C56" s="50" t="s">
        <v>4010</v>
      </c>
      <c r="D56" s="49" t="s">
        <v>4011</v>
      </c>
      <c r="E56" s="128">
        <v>5246</v>
      </c>
      <c r="F56" s="49" t="s">
        <v>3744</v>
      </c>
      <c r="G56" s="93" t="s">
        <v>4007</v>
      </c>
    </row>
    <row r="57" spans="1:7" x14ac:dyDescent="0.2">
      <c r="A57" s="127" t="s">
        <v>3272</v>
      </c>
      <c r="B57" s="929" t="s">
        <v>5299</v>
      </c>
      <c r="C57" s="929"/>
      <c r="D57" s="929"/>
      <c r="E57" s="929"/>
      <c r="F57" s="929"/>
      <c r="G57" s="93" t="s">
        <v>4006</v>
      </c>
    </row>
    <row r="58" spans="1:7" x14ac:dyDescent="0.2">
      <c r="A58" s="127" t="s">
        <v>3273</v>
      </c>
      <c r="B58" s="49" t="s">
        <v>5714</v>
      </c>
      <c r="C58" s="50" t="s">
        <v>5715</v>
      </c>
      <c r="D58" s="49" t="s">
        <v>5716</v>
      </c>
      <c r="E58" s="128">
        <v>5232</v>
      </c>
      <c r="F58" s="49" t="s">
        <v>3744</v>
      </c>
      <c r="G58" s="93" t="s">
        <v>5717</v>
      </c>
    </row>
    <row r="59" spans="1:7" x14ac:dyDescent="0.2">
      <c r="A59" s="127" t="s">
        <v>3274</v>
      </c>
      <c r="B59" s="49" t="s">
        <v>5718</v>
      </c>
      <c r="C59" s="50" t="s">
        <v>5719</v>
      </c>
      <c r="D59" s="49" t="s">
        <v>435</v>
      </c>
      <c r="E59" s="128">
        <v>5233</v>
      </c>
      <c r="F59" s="49" t="s">
        <v>3488</v>
      </c>
      <c r="G59" s="93" t="s">
        <v>5720</v>
      </c>
    </row>
    <row r="60" spans="1:7" x14ac:dyDescent="0.2">
      <c r="A60" s="127" t="s">
        <v>5721</v>
      </c>
      <c r="B60" s="49" t="s">
        <v>5722</v>
      </c>
      <c r="C60" s="50" t="s">
        <v>5723</v>
      </c>
      <c r="D60" s="49" t="s">
        <v>5724</v>
      </c>
      <c r="E60" s="128">
        <v>5243</v>
      </c>
      <c r="F60" s="49" t="s">
        <v>3744</v>
      </c>
      <c r="G60" s="93" t="s">
        <v>5766</v>
      </c>
    </row>
    <row r="61" spans="1:7" x14ac:dyDescent="0.2">
      <c r="A61" s="127" t="s">
        <v>3275</v>
      </c>
      <c r="B61" s="49" t="s">
        <v>5767</v>
      </c>
      <c r="C61" s="50" t="s">
        <v>223</v>
      </c>
      <c r="D61" s="49" t="s">
        <v>1162</v>
      </c>
      <c r="E61" s="128">
        <v>5214</v>
      </c>
      <c r="F61" s="49" t="s">
        <v>3744</v>
      </c>
      <c r="G61" s="93" t="s">
        <v>4486</v>
      </c>
    </row>
    <row r="62" spans="1:7" ht="13.5" thickBot="1" x14ac:dyDescent="0.25">
      <c r="A62" s="129" t="s">
        <v>3276</v>
      </c>
      <c r="B62" s="130" t="s">
        <v>3512</v>
      </c>
      <c r="C62" s="131" t="s">
        <v>3513</v>
      </c>
      <c r="D62" s="130" t="s">
        <v>5998</v>
      </c>
      <c r="E62" s="132">
        <v>5207</v>
      </c>
      <c r="F62" s="130" t="s">
        <v>3485</v>
      </c>
      <c r="G62" s="122" t="s">
        <v>3514</v>
      </c>
    </row>
    <row r="63" spans="1:7" x14ac:dyDescent="0.2">
      <c r="A63" s="41"/>
      <c r="B63" s="43"/>
      <c r="C63" s="42"/>
      <c r="D63" s="43"/>
      <c r="E63" s="44"/>
      <c r="F63" s="43"/>
      <c r="G63" s="43"/>
    </row>
    <row r="64" spans="1:7" s="8" customFormat="1" x14ac:dyDescent="0.2">
      <c r="A64" s="227" t="s">
        <v>295</v>
      </c>
      <c r="B64" s="228" t="s">
        <v>2169</v>
      </c>
    </row>
  </sheetData>
  <mergeCells count="32">
    <mergeCell ref="G4:G5"/>
    <mergeCell ref="D8:E8"/>
    <mergeCell ref="D7:E7"/>
    <mergeCell ref="D6:E6"/>
    <mergeCell ref="D4:E4"/>
    <mergeCell ref="D9:E9"/>
    <mergeCell ref="G8:G10"/>
    <mergeCell ref="D5:E5"/>
    <mergeCell ref="F19:G19"/>
    <mergeCell ref="A1:B1"/>
    <mergeCell ref="C1:G1"/>
    <mergeCell ref="C2:G2"/>
    <mergeCell ref="A11:G11"/>
    <mergeCell ref="A3:B3"/>
    <mergeCell ref="A2:B2"/>
    <mergeCell ref="A14:G14"/>
    <mergeCell ref="E18:G18"/>
    <mergeCell ref="B18:C18"/>
    <mergeCell ref="A12:B12"/>
    <mergeCell ref="C12:D12"/>
    <mergeCell ref="E12:F12"/>
    <mergeCell ref="A13:B13"/>
    <mergeCell ref="C13:D13"/>
    <mergeCell ref="E13:F13"/>
    <mergeCell ref="B57:F57"/>
    <mergeCell ref="B20:G20"/>
    <mergeCell ref="A25:B25"/>
    <mergeCell ref="A26:B26"/>
    <mergeCell ref="D25:F25"/>
    <mergeCell ref="D26:F26"/>
    <mergeCell ref="B22:G22"/>
    <mergeCell ref="B23:G23"/>
  </mergeCells>
  <phoneticPr fontId="0" type="noConversion"/>
  <hyperlinks>
    <hyperlink ref="D7" location="Broomfield!A1" display="Broomfield Trail" xr:uid="{00000000-0004-0000-2000-000000000000}"/>
    <hyperlink ref="D9" location="SkyWoodThorn!A1" display="SkyWoodThorn Trail" xr:uid="{00000000-0004-0000-2000-000001000000}"/>
    <hyperlink ref="D4" location="'128th'!A1" display="128th MUP" xr:uid="{00000000-0004-0000-2000-000002000000}"/>
    <hyperlink ref="A2:B2" location="Overview!A1" tooltip="Go to Trail Network Overview" display="Trail Network Overview" xr:uid="{00000000-0004-0000-2000-000003000000}"/>
    <hyperlink ref="B64" location="RTD!A80" display="RTD-WGR" xr:uid="{00000000-0004-0000-2000-000004000000}"/>
    <hyperlink ref="D6" location="BigDryCreek!A1" display="Big Dry Cr Trail" xr:uid="{00000000-0004-0000-2000-000005000000}"/>
    <hyperlink ref="D5:E5" location="Anthem!A1" display="Anthem MUPs" xr:uid="{00000000-0004-0000-2000-000006000000}"/>
    <hyperlink ref="D8:E8" location="HomeFOrchard!A1" display="Home Farm Orchard MUPs" xr:uid="{00000000-0004-0000-2000-000007000000}"/>
  </hyperlinks>
  <pageMargins left="1" right="0.75" top="0.75" bottom="0.75" header="0.5" footer="0.5"/>
  <pageSetup scale="79" orientation="portrait" r:id="rId1"/>
  <headerFooter alignWithMargins="0">
    <oddHeader>&amp;L&amp;"Arial,Bold"&amp;Uhttp://geobiking.org&amp;C&amp;F</oddHeader>
    <oddFooter>&amp;LAuthor: &amp;"Arial,Bold"Robert Prehn&amp;CData free for personal use and remains property of author.&amp;R&amp;D</oddFooter>
  </headerFooter>
  <webPublishItems count="1">
    <webPublishItem id="5221" divId="DR_North_5221" sourceType="sheet" destinationFile="C:\GPS\Bicycle\CO_DN\CO_DN_MKB.htm" title="GeoBiking CO_DN MKB Trail Description"/>
  </webPublishItem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L61"/>
  <sheetViews>
    <sheetView topLeftCell="A3" zoomScaleNormal="100" workbookViewId="0">
      <selection sqref="A1:B1"/>
    </sheetView>
  </sheetViews>
  <sheetFormatPr defaultRowHeight="12.75" x14ac:dyDescent="0.2"/>
  <cols>
    <col min="1" max="1" width="11.42578125" bestFit="1" customWidth="1"/>
    <col min="2" max="2" width="10.140625" bestFit="1" customWidth="1"/>
    <col min="3" max="3" width="12.140625" bestFit="1" customWidth="1"/>
    <col min="4" max="4" width="17" bestFit="1" customWidth="1"/>
    <col min="5" max="5" width="8" bestFit="1" customWidth="1"/>
    <col min="6" max="6" width="14.7109375" bestFit="1" customWidth="1"/>
    <col min="7" max="7" width="8.140625" bestFit="1" customWidth="1"/>
    <col min="8" max="8" width="24.42578125" customWidth="1"/>
  </cols>
  <sheetData>
    <row r="1" spans="1:8" ht="25.5" customHeight="1" x14ac:dyDescent="0.2">
      <c r="A1" s="942" t="s">
        <v>6088</v>
      </c>
      <c r="B1" s="943"/>
      <c r="C1" s="872" t="s">
        <v>6089</v>
      </c>
      <c r="D1" s="873"/>
      <c r="E1" s="873"/>
      <c r="F1" s="873"/>
      <c r="G1" s="873"/>
      <c r="H1" s="873"/>
    </row>
    <row r="2" spans="1:8" ht="26.25" customHeight="1" x14ac:dyDescent="0.2">
      <c r="A2" s="874" t="s">
        <v>2679</v>
      </c>
      <c r="B2" s="874"/>
      <c r="C2" s="875" t="s">
        <v>7580</v>
      </c>
      <c r="D2" s="875"/>
      <c r="E2" s="875"/>
      <c r="F2" s="875"/>
      <c r="G2" s="875"/>
      <c r="H2" s="875"/>
    </row>
    <row r="3" spans="1:8" x14ac:dyDescent="0.2">
      <c r="A3" s="2"/>
      <c r="B3" s="2"/>
      <c r="C3" s="875" t="s">
        <v>6090</v>
      </c>
      <c r="D3" s="1059"/>
      <c r="E3" s="1059"/>
      <c r="F3" s="1059"/>
      <c r="G3" s="1059"/>
      <c r="H3" s="1059"/>
    </row>
    <row r="4" spans="1:8" x14ac:dyDescent="0.2">
      <c r="A4" s="874"/>
      <c r="B4" s="874"/>
      <c r="C4" s="18"/>
      <c r="E4" s="25"/>
      <c r="F4" s="25"/>
      <c r="G4" s="25"/>
      <c r="H4" s="25"/>
    </row>
    <row r="5" spans="1:8" ht="12.75" customHeight="1" x14ac:dyDescent="0.2">
      <c r="A5" s="186" t="s">
        <v>2545</v>
      </c>
      <c r="B5" s="250" t="s">
        <v>6092</v>
      </c>
      <c r="C5" s="27" t="s">
        <v>220</v>
      </c>
      <c r="D5" s="2" t="s">
        <v>2030</v>
      </c>
      <c r="E5" s="25"/>
      <c r="F5" s="27" t="s">
        <v>3975</v>
      </c>
      <c r="G5" s="890"/>
      <c r="H5" s="890"/>
    </row>
    <row r="6" spans="1:8" ht="12.75" customHeight="1" x14ac:dyDescent="0.2">
      <c r="A6" s="209"/>
      <c r="B6" s="250"/>
      <c r="C6" s="27"/>
      <c r="D6" s="2" t="s">
        <v>3998</v>
      </c>
      <c r="E6" s="25"/>
      <c r="F6" s="34"/>
      <c r="G6" s="890"/>
      <c r="H6" s="890"/>
    </row>
    <row r="7" spans="1:8" x14ac:dyDescent="0.2">
      <c r="C7" s="45"/>
      <c r="D7" s="2" t="s">
        <v>3324</v>
      </c>
      <c r="E7" s="25"/>
      <c r="F7" s="200" t="s">
        <v>4871</v>
      </c>
      <c r="G7" s="890" t="s">
        <v>7578</v>
      </c>
      <c r="H7" s="876"/>
    </row>
    <row r="8" spans="1:8" ht="12.75" customHeight="1" x14ac:dyDescent="0.2">
      <c r="A8" s="28" t="s">
        <v>5202</v>
      </c>
      <c r="B8" s="3">
        <f>COUNT(E28:E59)</f>
        <v>32</v>
      </c>
      <c r="C8" s="45"/>
      <c r="D8" s="874" t="s">
        <v>7579</v>
      </c>
      <c r="E8" s="874"/>
      <c r="F8" s="205">
        <v>42876</v>
      </c>
      <c r="G8" s="876"/>
      <c r="H8" s="876"/>
    </row>
    <row r="9" spans="1:8" x14ac:dyDescent="0.2">
      <c r="C9" s="247"/>
      <c r="D9" s="2"/>
      <c r="E9" s="25"/>
      <c r="F9" s="200" t="s">
        <v>4508</v>
      </c>
      <c r="G9" s="876"/>
      <c r="H9" s="876"/>
    </row>
    <row r="10" spans="1:8" x14ac:dyDescent="0.2">
      <c r="A10" s="2"/>
      <c r="B10" s="2"/>
      <c r="C10" s="247"/>
      <c r="D10" s="219"/>
      <c r="E10" s="25"/>
      <c r="F10" s="205">
        <v>41516</v>
      </c>
      <c r="G10" s="38"/>
      <c r="H10" s="38"/>
    </row>
    <row r="11" spans="1:8" ht="13.5" thickBot="1" x14ac:dyDescent="0.25">
      <c r="A11" s="2"/>
      <c r="B11" s="2"/>
      <c r="C11" s="247"/>
      <c r="D11" s="219"/>
      <c r="E11" s="25"/>
      <c r="F11" s="205"/>
      <c r="G11" s="38"/>
      <c r="H11" s="38"/>
    </row>
    <row r="12" spans="1:8" x14ac:dyDescent="0.2">
      <c r="A12" s="877" t="s">
        <v>5619</v>
      </c>
      <c r="B12" s="878"/>
      <c r="C12" s="878"/>
      <c r="D12" s="878"/>
      <c r="E12" s="878"/>
      <c r="F12" s="878"/>
      <c r="G12" s="878"/>
      <c r="H12" s="879"/>
    </row>
    <row r="13" spans="1:8" s="24" customFormat="1" ht="13.5" thickBot="1" x14ac:dyDescent="0.25">
      <c r="A13" s="880" t="s">
        <v>3816</v>
      </c>
      <c r="B13" s="881"/>
      <c r="C13" s="882" t="s">
        <v>3817</v>
      </c>
      <c r="D13" s="882"/>
      <c r="E13" s="882" t="s">
        <v>3818</v>
      </c>
      <c r="F13" s="882"/>
      <c r="G13" s="191"/>
      <c r="H13" s="196" t="s">
        <v>1389</v>
      </c>
    </row>
    <row r="14" spans="1:8" ht="13.5" thickBot="1" x14ac:dyDescent="0.25">
      <c r="A14" s="883"/>
      <c r="B14" s="883"/>
      <c r="C14" s="974">
        <v>7</v>
      </c>
      <c r="D14" s="1167"/>
      <c r="E14" s="883">
        <v>2.5</v>
      </c>
      <c r="F14" s="883"/>
      <c r="G14" s="192"/>
    </row>
    <row r="15" spans="1:8" x14ac:dyDescent="0.2">
      <c r="A15" s="867" t="s">
        <v>3081</v>
      </c>
      <c r="B15" s="868"/>
      <c r="C15" s="868"/>
      <c r="D15" s="868"/>
      <c r="E15" s="868"/>
      <c r="F15" s="868"/>
      <c r="G15" s="868"/>
      <c r="H15" s="869"/>
    </row>
    <row r="16" spans="1:8" ht="13.5" thickBot="1" x14ac:dyDescent="0.25">
      <c r="A16" s="12" t="s">
        <v>3819</v>
      </c>
      <c r="B16" s="13" t="s">
        <v>3820</v>
      </c>
      <c r="C16" s="14" t="s">
        <v>3821</v>
      </c>
      <c r="D16" s="13" t="s">
        <v>3822</v>
      </c>
      <c r="E16" s="13" t="s">
        <v>3823</v>
      </c>
      <c r="F16" s="13" t="s">
        <v>3363</v>
      </c>
      <c r="G16" s="13" t="s">
        <v>1388</v>
      </c>
      <c r="H16" s="195" t="s">
        <v>3824</v>
      </c>
    </row>
    <row r="17" spans="1:12" s="8" customFormat="1" x14ac:dyDescent="0.2">
      <c r="A17" s="21">
        <v>5100</v>
      </c>
      <c r="B17" s="21">
        <v>5250</v>
      </c>
      <c r="C17" s="22">
        <v>5201</v>
      </c>
      <c r="D17" s="22">
        <v>5272</v>
      </c>
      <c r="E17" s="22">
        <f>B17 - A17</f>
        <v>150</v>
      </c>
      <c r="F17" s="22">
        <v>187</v>
      </c>
      <c r="G17" s="22"/>
      <c r="H17" s="3">
        <v>1</v>
      </c>
    </row>
    <row r="18" spans="1:12" s="8" customFormat="1" x14ac:dyDescent="0.2">
      <c r="A18" s="21"/>
      <c r="B18" s="21"/>
      <c r="C18" s="22"/>
      <c r="D18" s="22"/>
      <c r="E18" s="22"/>
      <c r="F18" s="22"/>
      <c r="G18" s="22"/>
      <c r="H18" s="66"/>
    </row>
    <row r="19" spans="1:12" s="8" customFormat="1" ht="12.75" customHeight="1" x14ac:dyDescent="0.2">
      <c r="A19" s="148" t="s">
        <v>3079</v>
      </c>
      <c r="B19" s="1239" t="s">
        <v>6093</v>
      </c>
      <c r="C19" s="1239"/>
      <c r="D19" s="178" t="s">
        <v>3080</v>
      </c>
      <c r="E19" s="975" t="s">
        <v>6094</v>
      </c>
      <c r="F19" s="1240"/>
      <c r="G19" s="1240"/>
      <c r="H19" s="1240"/>
    </row>
    <row r="20" spans="1:12" s="8" customFormat="1" x14ac:dyDescent="0.2">
      <c r="A20" s="19"/>
      <c r="B20" s="19"/>
      <c r="C20" s="16"/>
      <c r="D20" s="175" t="s">
        <v>1165</v>
      </c>
      <c r="E20" s="244" t="s">
        <v>7302</v>
      </c>
      <c r="F20" s="17"/>
      <c r="G20" s="322" t="s">
        <v>3181</v>
      </c>
      <c r="H20" s="244">
        <v>224</v>
      </c>
      <c r="I20" s="17"/>
      <c r="J20" s="17"/>
      <c r="K20" s="17"/>
      <c r="L20" s="17"/>
    </row>
    <row r="21" spans="1:12" s="8" customFormat="1" ht="12.75" customHeight="1" x14ac:dyDescent="0.2">
      <c r="A21" s="148" t="s">
        <v>3083</v>
      </c>
      <c r="B21" s="1241" t="s">
        <v>7301</v>
      </c>
      <c r="C21" s="1242"/>
      <c r="D21" s="1242"/>
      <c r="E21" s="1242"/>
      <c r="F21" s="1242"/>
      <c r="G21" s="1242"/>
      <c r="H21" s="1242"/>
    </row>
    <row r="22" spans="1:12" s="8" customFormat="1" x14ac:dyDescent="0.2">
      <c r="A22" s="19"/>
      <c r="B22" s="19"/>
      <c r="C22" s="16"/>
      <c r="D22" s="17"/>
      <c r="E22" s="17"/>
      <c r="F22" s="17"/>
      <c r="G22" s="17"/>
      <c r="H22" s="17"/>
    </row>
    <row r="23" spans="1:12" s="8" customFormat="1" ht="26.25" customHeight="1" x14ac:dyDescent="0.2">
      <c r="A23" s="148" t="s">
        <v>4159</v>
      </c>
      <c r="B23" s="901" t="s">
        <v>7614</v>
      </c>
      <c r="C23" s="1029"/>
      <c r="D23" s="1029"/>
      <c r="E23" s="1029"/>
      <c r="F23" s="1029"/>
      <c r="G23" s="1029"/>
      <c r="H23" s="1029"/>
    </row>
    <row r="24" spans="1:12" ht="13.5" thickBot="1" x14ac:dyDescent="0.25">
      <c r="C24" s="1"/>
    </row>
    <row r="25" spans="1:12" ht="13.5" thickBot="1" x14ac:dyDescent="0.25">
      <c r="A25" s="895" t="s">
        <v>2683</v>
      </c>
      <c r="B25" s="896"/>
      <c r="C25" s="168" t="s">
        <v>5913</v>
      </c>
      <c r="D25" s="895" t="s">
        <v>5907</v>
      </c>
      <c r="E25" s="986"/>
      <c r="F25" s="896"/>
      <c r="G25" s="895" t="s">
        <v>5906</v>
      </c>
      <c r="H25" s="896"/>
    </row>
    <row r="26" spans="1:12" ht="12.75" customHeight="1" thickBot="1" x14ac:dyDescent="0.25">
      <c r="A26" s="976" t="s">
        <v>2376</v>
      </c>
      <c r="B26" s="976"/>
      <c r="C26" s="257" t="s">
        <v>842</v>
      </c>
      <c r="D26" s="1243" t="s">
        <v>1682</v>
      </c>
      <c r="E26" s="1243"/>
      <c r="F26" s="1243"/>
      <c r="G26" s="973" t="s">
        <v>1683</v>
      </c>
      <c r="H26" s="973"/>
    </row>
    <row r="27" spans="1:12" s="3" customFormat="1" ht="13.5" thickBot="1" x14ac:dyDescent="0.25">
      <c r="A27" s="4" t="s">
        <v>3488</v>
      </c>
      <c r="B27" s="4" t="s">
        <v>3320</v>
      </c>
      <c r="C27" s="5" t="s">
        <v>3319</v>
      </c>
      <c r="D27" s="4" t="s">
        <v>3992</v>
      </c>
      <c r="E27" s="4" t="s">
        <v>3486</v>
      </c>
      <c r="F27" s="4" t="s">
        <v>3318</v>
      </c>
      <c r="G27" s="903" t="s">
        <v>3950</v>
      </c>
      <c r="H27" s="904"/>
    </row>
    <row r="28" spans="1:12" x14ac:dyDescent="0.2">
      <c r="A28" s="628" t="s">
        <v>7510</v>
      </c>
      <c r="B28" s="632" t="s">
        <v>5404</v>
      </c>
      <c r="C28" s="633" t="s">
        <v>5994</v>
      </c>
      <c r="D28" s="632" t="s">
        <v>641</v>
      </c>
      <c r="E28" s="629">
        <v>5246</v>
      </c>
      <c r="F28" s="632" t="s">
        <v>3487</v>
      </c>
      <c r="G28" s="1233" t="s">
        <v>7513</v>
      </c>
      <c r="H28" s="1234"/>
    </row>
    <row r="29" spans="1:12" x14ac:dyDescent="0.2">
      <c r="A29" s="630" t="s">
        <v>7514</v>
      </c>
      <c r="B29" s="634" t="s">
        <v>7515</v>
      </c>
      <c r="C29" s="635" t="s">
        <v>7516</v>
      </c>
      <c r="D29" s="634" t="s">
        <v>7517</v>
      </c>
      <c r="E29" s="631">
        <v>5207</v>
      </c>
      <c r="F29" s="634" t="s">
        <v>116</v>
      </c>
      <c r="G29" s="1235"/>
      <c r="H29" s="1236"/>
    </row>
    <row r="30" spans="1:12" x14ac:dyDescent="0.2">
      <c r="A30" s="636" t="s">
        <v>7518</v>
      </c>
      <c r="B30" s="637" t="s">
        <v>7519</v>
      </c>
      <c r="C30" s="638" t="s">
        <v>7520</v>
      </c>
      <c r="D30" s="637" t="s">
        <v>880</v>
      </c>
      <c r="E30" s="639">
        <v>5202</v>
      </c>
      <c r="F30" s="637" t="s">
        <v>3744</v>
      </c>
      <c r="G30" s="1237" t="s">
        <v>7521</v>
      </c>
      <c r="H30" s="1238"/>
    </row>
    <row r="31" spans="1:12" x14ac:dyDescent="0.2">
      <c r="A31" s="630" t="s">
        <v>7522</v>
      </c>
      <c r="B31" s="634" t="s">
        <v>7157</v>
      </c>
      <c r="C31" s="635" t="s">
        <v>7523</v>
      </c>
      <c r="D31" s="634" t="s">
        <v>7524</v>
      </c>
      <c r="E31" s="631">
        <v>5251</v>
      </c>
      <c r="F31" s="634" t="s">
        <v>116</v>
      </c>
      <c r="G31" s="1032" t="s">
        <v>7525</v>
      </c>
      <c r="H31" s="1236"/>
    </row>
    <row r="32" spans="1:12" x14ac:dyDescent="0.2">
      <c r="A32" s="630" t="s">
        <v>7526</v>
      </c>
      <c r="B32" s="634" t="s">
        <v>7527</v>
      </c>
      <c r="C32" s="635" t="s">
        <v>7528</v>
      </c>
      <c r="D32" s="634" t="s">
        <v>7529</v>
      </c>
      <c r="E32" s="631">
        <v>5254</v>
      </c>
      <c r="F32" s="634" t="s">
        <v>116</v>
      </c>
      <c r="G32" s="1032" t="s">
        <v>7530</v>
      </c>
      <c r="H32" s="1033"/>
    </row>
    <row r="33" spans="1:8" x14ac:dyDescent="0.2">
      <c r="A33" s="636" t="s">
        <v>7531</v>
      </c>
      <c r="B33" s="637" t="s">
        <v>7511</v>
      </c>
      <c r="C33" s="638" t="s">
        <v>7532</v>
      </c>
      <c r="D33" s="637" t="s">
        <v>7512</v>
      </c>
      <c r="E33" s="639">
        <v>5280</v>
      </c>
      <c r="F33" s="637" t="s">
        <v>3936</v>
      </c>
      <c r="G33" s="1237" t="s">
        <v>7533</v>
      </c>
      <c r="H33" s="1238"/>
    </row>
    <row r="34" spans="1:8" x14ac:dyDescent="0.2">
      <c r="A34" s="630" t="s">
        <v>7534</v>
      </c>
      <c r="B34" s="634" t="s">
        <v>7535</v>
      </c>
      <c r="C34" s="635" t="s">
        <v>7536</v>
      </c>
      <c r="D34" s="634" t="s">
        <v>7537</v>
      </c>
      <c r="E34" s="631">
        <v>5242</v>
      </c>
      <c r="F34" s="634" t="s">
        <v>116</v>
      </c>
      <c r="G34" s="1032" t="s">
        <v>7538</v>
      </c>
      <c r="H34" s="1033"/>
    </row>
    <row r="35" spans="1:8" x14ac:dyDescent="0.2">
      <c r="A35" s="449" t="s">
        <v>6987</v>
      </c>
      <c r="B35" s="450" t="s">
        <v>6984</v>
      </c>
      <c r="C35" s="451" t="s">
        <v>6985</v>
      </c>
      <c r="D35" s="450" t="s">
        <v>6988</v>
      </c>
      <c r="E35" s="452">
        <v>5226</v>
      </c>
      <c r="F35" s="450" t="s">
        <v>3744</v>
      </c>
      <c r="G35" s="1231" t="s">
        <v>6989</v>
      </c>
      <c r="H35" s="1232"/>
    </row>
    <row r="36" spans="1:8" x14ac:dyDescent="0.2">
      <c r="A36" s="127" t="s">
        <v>7539</v>
      </c>
      <c r="B36" s="441" t="s">
        <v>6990</v>
      </c>
      <c r="C36" s="440" t="s">
        <v>6991</v>
      </c>
      <c r="D36" s="441" t="s">
        <v>6992</v>
      </c>
      <c r="E36" s="442">
        <v>5228</v>
      </c>
      <c r="F36" s="441" t="s">
        <v>3744</v>
      </c>
      <c r="G36" s="909" t="s">
        <v>6986</v>
      </c>
      <c r="H36" s="1211"/>
    </row>
    <row r="37" spans="1:8" x14ac:dyDescent="0.2">
      <c r="A37" s="127" t="s">
        <v>6993</v>
      </c>
      <c r="B37" s="441" t="s">
        <v>6994</v>
      </c>
      <c r="C37" s="440" t="s">
        <v>6995</v>
      </c>
      <c r="D37" s="441" t="s">
        <v>6996</v>
      </c>
      <c r="E37" s="442">
        <v>5231</v>
      </c>
      <c r="F37" s="441" t="s">
        <v>3744</v>
      </c>
      <c r="G37" s="909" t="s">
        <v>6997</v>
      </c>
      <c r="H37" s="1211"/>
    </row>
    <row r="38" spans="1:8" x14ac:dyDescent="0.2">
      <c r="A38" s="593" t="s">
        <v>6998</v>
      </c>
      <c r="B38" s="594" t="s">
        <v>2071</v>
      </c>
      <c r="C38" s="530" t="s">
        <v>6999</v>
      </c>
      <c r="D38" s="594" t="s">
        <v>7000</v>
      </c>
      <c r="E38" s="595">
        <v>5280</v>
      </c>
      <c r="F38" s="594" t="s">
        <v>3744</v>
      </c>
      <c r="G38" s="1185" t="s">
        <v>7001</v>
      </c>
      <c r="H38" s="1186"/>
    </row>
    <row r="39" spans="1:8" x14ac:dyDescent="0.2">
      <c r="A39" s="127" t="s">
        <v>7547</v>
      </c>
      <c r="B39" s="441" t="s">
        <v>1130</v>
      </c>
      <c r="C39" s="440" t="s">
        <v>7540</v>
      </c>
      <c r="D39" s="441" t="s">
        <v>7541</v>
      </c>
      <c r="E39" s="442">
        <v>5259</v>
      </c>
      <c r="F39" s="441" t="s">
        <v>116</v>
      </c>
      <c r="G39" s="886" t="s">
        <v>7542</v>
      </c>
      <c r="H39" s="887"/>
    </row>
    <row r="40" spans="1:8" x14ac:dyDescent="0.2">
      <c r="A40" s="127" t="s">
        <v>7548</v>
      </c>
      <c r="B40" s="441" t="s">
        <v>7543</v>
      </c>
      <c r="C40" s="440" t="s">
        <v>7544</v>
      </c>
      <c r="D40" s="441" t="s">
        <v>7545</v>
      </c>
      <c r="E40" s="442">
        <v>5232</v>
      </c>
      <c r="F40" s="441" t="s">
        <v>116</v>
      </c>
      <c r="G40" s="886" t="s">
        <v>7546</v>
      </c>
      <c r="H40" s="887"/>
    </row>
    <row r="41" spans="1:8" s="642" customFormat="1" x14ac:dyDescent="0.2">
      <c r="A41" s="593" t="s">
        <v>7554</v>
      </c>
      <c r="B41" s="645" t="s">
        <v>7550</v>
      </c>
      <c r="C41" s="644" t="s">
        <v>7551</v>
      </c>
      <c r="D41" s="645" t="s">
        <v>7552</v>
      </c>
      <c r="E41" s="595">
        <v>5227</v>
      </c>
      <c r="F41" s="645" t="s">
        <v>116</v>
      </c>
      <c r="G41" s="964" t="s">
        <v>7553</v>
      </c>
      <c r="H41" s="965"/>
    </row>
    <row r="42" spans="1:8" s="642" customFormat="1" x14ac:dyDescent="0.2">
      <c r="A42" s="593" t="s">
        <v>7549</v>
      </c>
      <c r="B42" s="645" t="s">
        <v>7556</v>
      </c>
      <c r="C42" s="644" t="s">
        <v>7557</v>
      </c>
      <c r="D42" s="645" t="s">
        <v>7562</v>
      </c>
      <c r="E42" s="595">
        <v>5210</v>
      </c>
      <c r="F42" s="645" t="s">
        <v>3744</v>
      </c>
      <c r="G42" s="964" t="s">
        <v>7577</v>
      </c>
      <c r="H42" s="965"/>
    </row>
    <row r="43" spans="1:8" s="642" customFormat="1" x14ac:dyDescent="0.2">
      <c r="A43" s="593" t="s">
        <v>7558</v>
      </c>
      <c r="B43" s="645" t="s">
        <v>7559</v>
      </c>
      <c r="C43" s="644" t="s">
        <v>4010</v>
      </c>
      <c r="D43" s="645" t="s">
        <v>7560</v>
      </c>
      <c r="E43" s="595">
        <v>5288</v>
      </c>
      <c r="F43" s="645" t="s">
        <v>3744</v>
      </c>
      <c r="G43" s="964" t="s">
        <v>7561</v>
      </c>
      <c r="H43" s="965"/>
    </row>
    <row r="44" spans="1:8" s="642" customFormat="1" x14ac:dyDescent="0.2">
      <c r="A44" s="127" t="s">
        <v>7555</v>
      </c>
      <c r="B44" s="640" t="s">
        <v>7563</v>
      </c>
      <c r="C44" s="643" t="s">
        <v>7564</v>
      </c>
      <c r="D44" s="640" t="s">
        <v>7498</v>
      </c>
      <c r="E44" s="442">
        <v>5203</v>
      </c>
      <c r="F44" s="640" t="s">
        <v>3744</v>
      </c>
      <c r="G44" s="886" t="s">
        <v>7565</v>
      </c>
      <c r="H44" s="887"/>
    </row>
    <row r="45" spans="1:8" ht="25.5" customHeight="1" x14ac:dyDescent="0.2">
      <c r="A45" s="127" t="s">
        <v>7253</v>
      </c>
      <c r="B45" s="49" t="s">
        <v>7231</v>
      </c>
      <c r="C45" s="50" t="s">
        <v>7252</v>
      </c>
      <c r="D45" s="657" t="s">
        <v>7615</v>
      </c>
      <c r="E45" s="128">
        <v>5221</v>
      </c>
      <c r="F45" s="49" t="s">
        <v>3744</v>
      </c>
      <c r="G45" s="909" t="s">
        <v>7566</v>
      </c>
      <c r="H45" s="910"/>
    </row>
    <row r="46" spans="1:8" x14ac:dyDescent="0.2">
      <c r="A46" s="127" t="s">
        <v>7254</v>
      </c>
      <c r="B46" s="49" t="s">
        <v>7255</v>
      </c>
      <c r="C46" s="50" t="s">
        <v>7256</v>
      </c>
      <c r="D46" s="49" t="s">
        <v>3394</v>
      </c>
      <c r="E46" s="128">
        <v>5238</v>
      </c>
      <c r="F46" s="49" t="s">
        <v>116</v>
      </c>
      <c r="G46" s="929" t="s">
        <v>7257</v>
      </c>
      <c r="H46" s="910"/>
    </row>
    <row r="47" spans="1:8" s="642" customFormat="1" ht="12.75" customHeight="1" x14ac:dyDescent="0.2">
      <c r="A47" s="593" t="s">
        <v>7291</v>
      </c>
      <c r="B47" s="645" t="s">
        <v>7292</v>
      </c>
      <c r="C47" s="644" t="s">
        <v>7293</v>
      </c>
      <c r="D47" s="645" t="s">
        <v>7294</v>
      </c>
      <c r="E47" s="595">
        <v>5240</v>
      </c>
      <c r="F47" s="645" t="s">
        <v>3936</v>
      </c>
      <c r="G47" s="1185" t="s">
        <v>7567</v>
      </c>
      <c r="H47" s="1186"/>
    </row>
    <row r="48" spans="1:8" x14ac:dyDescent="0.2">
      <c r="A48" s="127" t="s">
        <v>7258</v>
      </c>
      <c r="B48" s="49" t="s">
        <v>7259</v>
      </c>
      <c r="C48" s="50" t="s">
        <v>7260</v>
      </c>
      <c r="D48" s="49" t="s">
        <v>7261</v>
      </c>
      <c r="E48" s="128">
        <v>5233</v>
      </c>
      <c r="F48" s="49" t="s">
        <v>3936</v>
      </c>
      <c r="G48" s="929" t="s">
        <v>7262</v>
      </c>
      <c r="H48" s="910"/>
    </row>
    <row r="49" spans="1:8" x14ac:dyDescent="0.2">
      <c r="A49" s="127" t="s">
        <v>7263</v>
      </c>
      <c r="B49" s="49" t="s">
        <v>7264</v>
      </c>
      <c r="C49" s="50" t="s">
        <v>7265</v>
      </c>
      <c r="D49" s="49" t="s">
        <v>7266</v>
      </c>
      <c r="E49" s="128">
        <v>5250</v>
      </c>
      <c r="F49" s="49" t="s">
        <v>116</v>
      </c>
      <c r="G49" s="929" t="s">
        <v>7267</v>
      </c>
      <c r="H49" s="910"/>
    </row>
    <row r="50" spans="1:8" x14ac:dyDescent="0.2">
      <c r="A50" s="593" t="s">
        <v>7268</v>
      </c>
      <c r="B50" s="606" t="s">
        <v>7269</v>
      </c>
      <c r="C50" s="530" t="s">
        <v>7270</v>
      </c>
      <c r="D50" s="606" t="s">
        <v>3861</v>
      </c>
      <c r="E50" s="595">
        <v>5248</v>
      </c>
      <c r="F50" s="606" t="s">
        <v>3744</v>
      </c>
      <c r="G50" s="1185" t="s">
        <v>7271</v>
      </c>
      <c r="H50" s="1186"/>
    </row>
    <row r="51" spans="1:8" x14ac:dyDescent="0.2">
      <c r="A51" s="127" t="s">
        <v>7272</v>
      </c>
      <c r="B51" s="441" t="s">
        <v>7264</v>
      </c>
      <c r="C51" s="440" t="s">
        <v>7273</v>
      </c>
      <c r="D51" s="441" t="s">
        <v>7274</v>
      </c>
      <c r="E51" s="128">
        <v>5249</v>
      </c>
      <c r="F51" s="441" t="s">
        <v>116</v>
      </c>
      <c r="G51" s="909" t="s">
        <v>7275</v>
      </c>
      <c r="H51" s="910"/>
    </row>
    <row r="52" spans="1:8" x14ac:dyDescent="0.2">
      <c r="A52" s="593" t="s">
        <v>7276</v>
      </c>
      <c r="B52" s="606" t="s">
        <v>7277</v>
      </c>
      <c r="C52" s="530" t="s">
        <v>7278</v>
      </c>
      <c r="D52" s="606" t="s">
        <v>3843</v>
      </c>
      <c r="E52" s="595">
        <v>5252</v>
      </c>
      <c r="F52" s="606" t="s">
        <v>3744</v>
      </c>
      <c r="G52" s="1185" t="s">
        <v>7279</v>
      </c>
      <c r="H52" s="1186"/>
    </row>
    <row r="53" spans="1:8" x14ac:dyDescent="0.2">
      <c r="A53" s="127" t="s">
        <v>7280</v>
      </c>
      <c r="B53" s="441" t="s">
        <v>7281</v>
      </c>
      <c r="C53" s="440" t="s">
        <v>7282</v>
      </c>
      <c r="D53" s="441" t="s">
        <v>7283</v>
      </c>
      <c r="E53" s="128">
        <v>5255</v>
      </c>
      <c r="F53" s="441" t="s">
        <v>116</v>
      </c>
      <c r="G53" s="909" t="s">
        <v>435</v>
      </c>
      <c r="H53" s="910"/>
    </row>
    <row r="54" spans="1:8" x14ac:dyDescent="0.2">
      <c r="A54" s="127" t="s">
        <v>7284</v>
      </c>
      <c r="B54" s="441" t="s">
        <v>7285</v>
      </c>
      <c r="C54" s="440" t="s">
        <v>7286</v>
      </c>
      <c r="D54" s="441" t="s">
        <v>6098</v>
      </c>
      <c r="E54" s="442">
        <v>5248</v>
      </c>
      <c r="F54" s="441" t="s">
        <v>1040</v>
      </c>
      <c r="G54" s="909" t="s">
        <v>7296</v>
      </c>
      <c r="H54" s="1211"/>
    </row>
    <row r="55" spans="1:8" s="642" customFormat="1" x14ac:dyDescent="0.2">
      <c r="A55" s="127" t="s">
        <v>7601</v>
      </c>
      <c r="B55" s="640" t="s">
        <v>7602</v>
      </c>
      <c r="C55" s="643" t="s">
        <v>7603</v>
      </c>
      <c r="D55" s="640" t="s">
        <v>7604</v>
      </c>
      <c r="E55" s="442">
        <v>5249</v>
      </c>
      <c r="F55" s="640" t="s">
        <v>116</v>
      </c>
      <c r="G55" s="886" t="s">
        <v>7605</v>
      </c>
      <c r="H55" s="887"/>
    </row>
    <row r="56" spans="1:8" s="642" customFormat="1" x14ac:dyDescent="0.2">
      <c r="A56" s="127" t="s">
        <v>7606</v>
      </c>
      <c r="B56" s="640" t="s">
        <v>1014</v>
      </c>
      <c r="C56" s="643" t="s">
        <v>7607</v>
      </c>
      <c r="D56" s="640" t="s">
        <v>7608</v>
      </c>
      <c r="E56" s="442">
        <v>5239</v>
      </c>
      <c r="F56" s="640" t="s">
        <v>3744</v>
      </c>
      <c r="G56" s="886" t="s">
        <v>7609</v>
      </c>
      <c r="H56" s="887"/>
    </row>
    <row r="57" spans="1:8" x14ac:dyDescent="0.2">
      <c r="A57" s="652" t="s">
        <v>7610</v>
      </c>
      <c r="B57" s="641" t="s">
        <v>7504</v>
      </c>
      <c r="C57" s="666" t="s">
        <v>7611</v>
      </c>
      <c r="D57" s="660" t="s">
        <v>7613</v>
      </c>
      <c r="E57" s="641">
        <v>5256</v>
      </c>
      <c r="F57" s="660" t="s">
        <v>3744</v>
      </c>
      <c r="G57" s="1031" t="s">
        <v>7612</v>
      </c>
      <c r="H57" s="1030"/>
    </row>
    <row r="58" spans="1:8" x14ac:dyDescent="0.2">
      <c r="A58" s="593" t="s">
        <v>7287</v>
      </c>
      <c r="B58" s="645" t="s">
        <v>7288</v>
      </c>
      <c r="C58" s="644" t="s">
        <v>7289</v>
      </c>
      <c r="D58" s="645" t="s">
        <v>7290</v>
      </c>
      <c r="E58" s="595">
        <v>5246</v>
      </c>
      <c r="F58" s="645" t="s">
        <v>116</v>
      </c>
      <c r="G58" s="1185" t="s">
        <v>4581</v>
      </c>
      <c r="H58" s="1186"/>
    </row>
    <row r="59" spans="1:8" ht="13.5" thickBot="1" x14ac:dyDescent="0.25">
      <c r="A59" s="653" t="s">
        <v>7300</v>
      </c>
      <c r="B59" s="654" t="s">
        <v>7233</v>
      </c>
      <c r="C59" s="655" t="s">
        <v>7295</v>
      </c>
      <c r="D59" s="654" t="s">
        <v>641</v>
      </c>
      <c r="E59" s="656">
        <v>5253</v>
      </c>
      <c r="F59" s="654" t="s">
        <v>3487</v>
      </c>
      <c r="G59" s="1229" t="s">
        <v>7297</v>
      </c>
      <c r="H59" s="1230"/>
    </row>
    <row r="61" spans="1:8" s="8" customFormat="1" x14ac:dyDescent="0.2">
      <c r="A61" s="222" t="s">
        <v>295</v>
      </c>
      <c r="B61" s="228"/>
    </row>
  </sheetData>
  <mergeCells count="60">
    <mergeCell ref="C14:D14"/>
    <mergeCell ref="E14:F14"/>
    <mergeCell ref="A1:B1"/>
    <mergeCell ref="C1:H1"/>
    <mergeCell ref="A2:B2"/>
    <mergeCell ref="C2:H2"/>
    <mergeCell ref="A4:B4"/>
    <mergeCell ref="G5:H6"/>
    <mergeCell ref="G7:H9"/>
    <mergeCell ref="A12:H12"/>
    <mergeCell ref="A13:B13"/>
    <mergeCell ref="C13:D13"/>
    <mergeCell ref="E13:F13"/>
    <mergeCell ref="A14:B14"/>
    <mergeCell ref="C3:H3"/>
    <mergeCell ref="D8:E8"/>
    <mergeCell ref="A25:B25"/>
    <mergeCell ref="D25:F25"/>
    <mergeCell ref="G25:H25"/>
    <mergeCell ref="A26:B26"/>
    <mergeCell ref="D26:F26"/>
    <mergeCell ref="G26:H26"/>
    <mergeCell ref="A15:H15"/>
    <mergeCell ref="B19:C19"/>
    <mergeCell ref="E19:H19"/>
    <mergeCell ref="B21:H21"/>
    <mergeCell ref="B23:H23"/>
    <mergeCell ref="G43:H43"/>
    <mergeCell ref="G44:H44"/>
    <mergeCell ref="G37:H37"/>
    <mergeCell ref="G38:H38"/>
    <mergeCell ref="G32:H32"/>
    <mergeCell ref="G33:H33"/>
    <mergeCell ref="G34:H34"/>
    <mergeCell ref="G29:H29"/>
    <mergeCell ref="G30:H30"/>
    <mergeCell ref="G31:H31"/>
    <mergeCell ref="G41:H41"/>
    <mergeCell ref="G42:H42"/>
    <mergeCell ref="G27:H27"/>
    <mergeCell ref="G35:H35"/>
    <mergeCell ref="G36:H36"/>
    <mergeCell ref="G53:H53"/>
    <mergeCell ref="G54:H54"/>
    <mergeCell ref="G45:H45"/>
    <mergeCell ref="G46:H46"/>
    <mergeCell ref="G39:H39"/>
    <mergeCell ref="G40:H40"/>
    <mergeCell ref="G48:H48"/>
    <mergeCell ref="G49:H49"/>
    <mergeCell ref="G50:H50"/>
    <mergeCell ref="G47:H47"/>
    <mergeCell ref="G51:H51"/>
    <mergeCell ref="G52:H52"/>
    <mergeCell ref="G28:H28"/>
    <mergeCell ref="G57:H57"/>
    <mergeCell ref="G55:H55"/>
    <mergeCell ref="G59:H59"/>
    <mergeCell ref="G58:H58"/>
    <mergeCell ref="G56:H56"/>
  </mergeCells>
  <hyperlinks>
    <hyperlink ref="D5" location="'120th'!A1" display="120th Ave MUP" xr:uid="{00000000-0004-0000-2100-000000000000}"/>
    <hyperlink ref="A2:B2" location="Overview!A1" tooltip="Go to Trail Network Overview sheet" display="Trail Network Overview" xr:uid="{00000000-0004-0000-2100-000001000000}"/>
    <hyperlink ref="D7" location="Broomfield!A1" display="Broomfield Trail" xr:uid="{00000000-0004-0000-2100-000002000000}"/>
    <hyperlink ref="D6" location="BigDryCreek!A1" display="Big Dry Cr Trail" xr:uid="{00000000-0004-0000-2100-000003000000}"/>
    <hyperlink ref="D8:E8" location="FarmersCanalNE!A1" display="Farmers Canal via MUP extension" xr:uid="{00000000-0004-0000-2100-000004000000}"/>
  </hyperlinks>
  <pageMargins left="1" right="0.75" top="0.75" bottom="0.75" header="0.5" footer="0.5"/>
  <pageSetup scale="83" orientation="portrait" r:id="rId1"/>
  <headerFooter alignWithMargins="0">
    <oddHeader>&amp;L&amp;"Arial,Bold"&amp;Uhttp://geobiking.org&amp;C&amp;F</oddHeader>
    <oddFooter>&amp;LAuthor: &amp;"Arial,Bold"Robert Prehn&amp;CData free for personal use and remains property of author.</oddFooter>
  </headerFooter>
  <webPublishItems count="1">
    <webPublishItem id="29340" divId="CO_DN_29340" sourceType="sheet" destinationFile="C:\GPS\Bicycle\CO_DN\CO_DN_MFO.htm" title="GeoBiking CO_DN MFO Trail Description"/>
  </webPublishItem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J68"/>
  <sheetViews>
    <sheetView topLeftCell="A18" zoomScaleNormal="100" workbookViewId="0">
      <selection activeCell="F7" sqref="F7"/>
    </sheetView>
  </sheetViews>
  <sheetFormatPr defaultRowHeight="12.75" x14ac:dyDescent="0.2"/>
  <cols>
    <col min="1" max="1" width="11.140625" bestFit="1" customWidth="1"/>
    <col min="2" max="2" width="11.42578125" bestFit="1" customWidth="1"/>
    <col min="3" max="3" width="13.140625" bestFit="1" customWidth="1"/>
    <col min="4" max="4" width="16.42578125" bestFit="1" customWidth="1"/>
    <col min="6" max="6" width="15" customWidth="1"/>
    <col min="7" max="7" width="8.140625" bestFit="1" customWidth="1"/>
    <col min="8" max="8" width="22.5703125" customWidth="1"/>
  </cols>
  <sheetData>
    <row r="1" spans="1:8" ht="22.5" customHeight="1" x14ac:dyDescent="0.2">
      <c r="A1" s="942" t="s">
        <v>4208</v>
      </c>
      <c r="B1" s="943"/>
      <c r="C1" s="872" t="s">
        <v>4209</v>
      </c>
      <c r="D1" s="873"/>
      <c r="E1" s="873"/>
      <c r="F1" s="873"/>
      <c r="G1" s="873"/>
      <c r="H1" s="873"/>
    </row>
    <row r="2" spans="1:8" ht="19.5" customHeight="1" x14ac:dyDescent="0.2">
      <c r="A2" s="980" t="s">
        <v>2680</v>
      </c>
      <c r="B2" s="874"/>
      <c r="C2" s="979" t="s">
        <v>4210</v>
      </c>
      <c r="D2" s="944"/>
      <c r="E2" s="944"/>
      <c r="F2" s="944"/>
      <c r="G2" s="944"/>
      <c r="H2" s="944"/>
    </row>
    <row r="3" spans="1:8" x14ac:dyDescent="0.2">
      <c r="A3" s="874"/>
      <c r="B3" s="874"/>
      <c r="C3" s="18"/>
      <c r="E3" s="25"/>
      <c r="F3" s="25"/>
      <c r="G3" s="25"/>
      <c r="H3" s="25"/>
    </row>
    <row r="4" spans="1:8" x14ac:dyDescent="0.2">
      <c r="A4" s="186" t="s">
        <v>2545</v>
      </c>
      <c r="B4" s="208" t="s">
        <v>4211</v>
      </c>
      <c r="C4" s="27" t="s">
        <v>220</v>
      </c>
      <c r="D4" s="874" t="s">
        <v>1653</v>
      </c>
      <c r="E4" s="874"/>
      <c r="F4" s="27" t="s">
        <v>3975</v>
      </c>
      <c r="G4" s="945"/>
      <c r="H4" s="945"/>
    </row>
    <row r="5" spans="1:8" x14ac:dyDescent="0.2">
      <c r="A5" s="143"/>
      <c r="B5" s="55"/>
      <c r="C5" s="34"/>
      <c r="D5" s="874" t="s">
        <v>2211</v>
      </c>
      <c r="E5" s="874"/>
      <c r="F5" s="34"/>
      <c r="G5" s="945"/>
      <c r="H5" s="945"/>
    </row>
    <row r="6" spans="1:8" x14ac:dyDescent="0.2">
      <c r="A6" s="28" t="s">
        <v>5202</v>
      </c>
      <c r="B6" s="3">
        <f>COUNT(E26:E66)</f>
        <v>36</v>
      </c>
      <c r="C6" s="9"/>
      <c r="E6" s="200" t="s">
        <v>4508</v>
      </c>
      <c r="F6" s="200" t="s">
        <v>4871</v>
      </c>
      <c r="G6" s="1245" t="s">
        <v>7802</v>
      </c>
      <c r="H6" s="1246"/>
    </row>
    <row r="7" spans="1:8" x14ac:dyDescent="0.2">
      <c r="A7" s="143"/>
      <c r="B7" s="3"/>
      <c r="C7" s="9"/>
      <c r="E7" s="205">
        <v>41042</v>
      </c>
      <c r="F7" s="200">
        <v>43603</v>
      </c>
      <c r="G7" s="1247"/>
      <c r="H7" s="1248"/>
    </row>
    <row r="8" spans="1:8" ht="13.5" thickBot="1" x14ac:dyDescent="0.25">
      <c r="A8" s="143"/>
      <c r="B8" s="3"/>
      <c r="C8" s="9"/>
      <c r="F8" s="284"/>
      <c r="G8" s="37"/>
    </row>
    <row r="9" spans="1:8" x14ac:dyDescent="0.2">
      <c r="A9" s="877" t="s">
        <v>5619</v>
      </c>
      <c r="B9" s="878"/>
      <c r="C9" s="878"/>
      <c r="D9" s="878"/>
      <c r="E9" s="878"/>
      <c r="F9" s="878"/>
      <c r="G9" s="878"/>
      <c r="H9" s="879"/>
    </row>
    <row r="10" spans="1:8" s="24" customFormat="1" ht="13.5" thickBot="1" x14ac:dyDescent="0.25">
      <c r="A10" s="880" t="s">
        <v>3816</v>
      </c>
      <c r="B10" s="881"/>
      <c r="C10" s="882" t="s">
        <v>3817</v>
      </c>
      <c r="D10" s="882"/>
      <c r="E10" s="882" t="s">
        <v>3818</v>
      </c>
      <c r="F10" s="882"/>
      <c r="G10" s="191"/>
      <c r="H10" s="196" t="s">
        <v>530</v>
      </c>
    </row>
    <row r="11" spans="1:8" ht="13.5" thickBot="1" x14ac:dyDescent="0.25">
      <c r="A11" s="940"/>
      <c r="B11" s="940"/>
      <c r="C11" s="883">
        <v>11.3</v>
      </c>
      <c r="D11" s="941"/>
      <c r="E11" s="883">
        <v>9.4</v>
      </c>
      <c r="F11" s="883"/>
      <c r="G11" s="192"/>
    </row>
    <row r="12" spans="1:8" x14ac:dyDescent="0.2">
      <c r="A12" s="867" t="s">
        <v>3081</v>
      </c>
      <c r="B12" s="868"/>
      <c r="C12" s="868"/>
      <c r="D12" s="868"/>
      <c r="E12" s="868"/>
      <c r="F12" s="868"/>
      <c r="G12" s="868"/>
      <c r="H12" s="869"/>
    </row>
    <row r="13" spans="1:8" ht="13.5" thickBot="1" x14ac:dyDescent="0.25">
      <c r="A13" s="12" t="s">
        <v>3819</v>
      </c>
      <c r="B13" s="13" t="s">
        <v>3820</v>
      </c>
      <c r="C13" s="14" t="s">
        <v>3821</v>
      </c>
      <c r="D13" s="13" t="s">
        <v>3822</v>
      </c>
      <c r="E13" s="13" t="s">
        <v>3823</v>
      </c>
      <c r="F13" s="13" t="s">
        <v>3363</v>
      </c>
      <c r="G13" s="13" t="s">
        <v>1388</v>
      </c>
      <c r="H13" s="195" t="s">
        <v>3824</v>
      </c>
    </row>
    <row r="14" spans="1:8" s="8" customFormat="1" x14ac:dyDescent="0.2">
      <c r="A14" s="21">
        <f>E26</f>
        <v>5254</v>
      </c>
      <c r="B14" s="21">
        <f>E66</f>
        <v>5318</v>
      </c>
      <c r="C14" s="22">
        <v>5265</v>
      </c>
      <c r="D14" s="22">
        <v>5361</v>
      </c>
      <c r="E14" s="22">
        <f>B14 - A14</f>
        <v>64</v>
      </c>
      <c r="F14" s="22">
        <v>295</v>
      </c>
      <c r="G14" s="22"/>
      <c r="H14" s="3">
        <v>0</v>
      </c>
    </row>
    <row r="15" spans="1:8" s="8" customFormat="1" x14ac:dyDescent="0.2">
      <c r="A15" s="19"/>
      <c r="B15" s="19"/>
      <c r="C15" s="16"/>
      <c r="D15" s="17"/>
      <c r="E15" s="17"/>
      <c r="F15" s="17"/>
      <c r="G15" s="17"/>
      <c r="H15" s="17"/>
    </row>
    <row r="16" spans="1:8" s="8" customFormat="1" ht="12.75" customHeight="1" x14ac:dyDescent="0.2">
      <c r="A16" s="148" t="s">
        <v>3079</v>
      </c>
      <c r="B16" s="931" t="s">
        <v>3360</v>
      </c>
      <c r="C16" s="931"/>
      <c r="D16" s="175" t="s">
        <v>3080</v>
      </c>
      <c r="E16" s="930" t="s">
        <v>3116</v>
      </c>
      <c r="F16" s="930"/>
      <c r="G16" s="930"/>
      <c r="H16" s="930"/>
    </row>
    <row r="17" spans="1:8" s="8" customFormat="1" x14ac:dyDescent="0.2">
      <c r="A17" s="19"/>
      <c r="B17" s="19"/>
      <c r="C17" s="16"/>
      <c r="D17" s="175" t="s">
        <v>1165</v>
      </c>
      <c r="E17" s="244" t="s">
        <v>5369</v>
      </c>
      <c r="F17" s="17"/>
      <c r="G17" s="322" t="s">
        <v>3181</v>
      </c>
      <c r="H17" s="531">
        <v>204</v>
      </c>
    </row>
    <row r="18" spans="1:8" s="8" customFormat="1" ht="12.75" customHeight="1" x14ac:dyDescent="0.2">
      <c r="A18" s="148" t="s">
        <v>3083</v>
      </c>
      <c r="B18" s="931" t="s">
        <v>3115</v>
      </c>
      <c r="C18" s="931"/>
      <c r="D18" s="931"/>
      <c r="E18" s="931"/>
      <c r="F18" s="931"/>
      <c r="G18" s="328"/>
      <c r="H18" s="329"/>
    </row>
    <row r="19" spans="1:8" s="8" customFormat="1" x14ac:dyDescent="0.2">
      <c r="A19" s="19"/>
      <c r="B19" s="19"/>
      <c r="C19" s="16"/>
      <c r="D19" s="17"/>
      <c r="E19" s="17"/>
      <c r="F19" s="17"/>
      <c r="G19" s="17"/>
      <c r="H19" s="17"/>
    </row>
    <row r="20" spans="1:8" s="8" customFormat="1" ht="25.5" customHeight="1" x14ac:dyDescent="0.2">
      <c r="A20" s="148" t="s">
        <v>4159</v>
      </c>
      <c r="B20" s="1250" t="s">
        <v>5368</v>
      </c>
      <c r="C20" s="951"/>
      <c r="D20" s="951"/>
      <c r="E20" s="951"/>
      <c r="F20" s="951"/>
      <c r="G20" s="951"/>
      <c r="H20" s="951"/>
    </row>
    <row r="21" spans="1:8" s="8" customFormat="1" ht="25.5" customHeight="1" x14ac:dyDescent="0.2">
      <c r="A21" s="694"/>
      <c r="B21" s="1090" t="s">
        <v>7801</v>
      </c>
      <c r="C21" s="1090"/>
      <c r="D21" s="1090"/>
      <c r="E21" s="1090"/>
      <c r="F21" s="1090"/>
      <c r="G21" s="1090"/>
      <c r="H21" s="1090"/>
    </row>
    <row r="22" spans="1:8" ht="13.5" thickBot="1" x14ac:dyDescent="0.25">
      <c r="C22" s="1"/>
    </row>
    <row r="23" spans="1:8" ht="13.5" thickBot="1" x14ac:dyDescent="0.25">
      <c r="A23" s="969" t="s">
        <v>2683</v>
      </c>
      <c r="B23" s="969"/>
      <c r="C23" s="168" t="s">
        <v>5913</v>
      </c>
      <c r="D23" s="895" t="s">
        <v>5907</v>
      </c>
      <c r="E23" s="986"/>
      <c r="F23" s="896"/>
      <c r="G23" s="895" t="s">
        <v>5906</v>
      </c>
      <c r="H23" s="896"/>
    </row>
    <row r="24" spans="1:8" ht="13.5" thickBot="1" x14ac:dyDescent="0.25">
      <c r="A24" s="1251" t="s">
        <v>4512</v>
      </c>
      <c r="B24" s="1251"/>
      <c r="C24" s="323" t="s">
        <v>1684</v>
      </c>
      <c r="D24" s="931" t="s">
        <v>7803</v>
      </c>
      <c r="E24" s="971"/>
      <c r="F24" s="971"/>
      <c r="G24" s="973" t="s">
        <v>7804</v>
      </c>
      <c r="H24" s="973"/>
    </row>
    <row r="25" spans="1:8" s="3" customFormat="1" ht="13.5" thickBot="1" x14ac:dyDescent="0.25">
      <c r="A25" s="4" t="s">
        <v>3488</v>
      </c>
      <c r="B25" s="4" t="s">
        <v>3320</v>
      </c>
      <c r="C25" s="5" t="s">
        <v>3319</v>
      </c>
      <c r="D25" s="4" t="s">
        <v>3992</v>
      </c>
      <c r="E25" s="4" t="s">
        <v>3486</v>
      </c>
      <c r="F25" s="4" t="s">
        <v>3318</v>
      </c>
      <c r="G25" s="903" t="s">
        <v>3950</v>
      </c>
      <c r="H25" s="904"/>
    </row>
    <row r="26" spans="1:8" x14ac:dyDescent="0.2">
      <c r="A26" s="119" t="s">
        <v>4213</v>
      </c>
      <c r="B26" s="87" t="s">
        <v>4214</v>
      </c>
      <c r="C26" s="87" t="s">
        <v>4215</v>
      </c>
      <c r="D26" s="87" t="s">
        <v>4217</v>
      </c>
      <c r="E26" s="88">
        <v>5254</v>
      </c>
      <c r="F26" s="86" t="s">
        <v>3744</v>
      </c>
      <c r="G26" s="1022" t="s">
        <v>4216</v>
      </c>
      <c r="H26" s="988"/>
    </row>
    <row r="27" spans="1:8" x14ac:dyDescent="0.2">
      <c r="A27" s="120" t="s">
        <v>4218</v>
      </c>
      <c r="B27" s="91" t="s">
        <v>4219</v>
      </c>
      <c r="C27" s="91" t="s">
        <v>4220</v>
      </c>
      <c r="D27" s="91" t="s">
        <v>4234</v>
      </c>
      <c r="E27" s="92">
        <v>5305</v>
      </c>
      <c r="F27" s="90" t="s">
        <v>3744</v>
      </c>
      <c r="G27" s="989" t="s">
        <v>4221</v>
      </c>
      <c r="H27" s="990"/>
    </row>
    <row r="28" spans="1:8" x14ac:dyDescent="0.2">
      <c r="A28" s="89" t="s">
        <v>4222</v>
      </c>
      <c r="B28" s="90" t="s">
        <v>4223</v>
      </c>
      <c r="C28" s="91" t="s">
        <v>4224</v>
      </c>
      <c r="D28" s="90" t="s">
        <v>4225</v>
      </c>
      <c r="E28" s="92">
        <v>5280</v>
      </c>
      <c r="F28" s="90" t="s">
        <v>3744</v>
      </c>
      <c r="G28" s="929" t="s">
        <v>4226</v>
      </c>
      <c r="H28" s="910"/>
    </row>
    <row r="29" spans="1:8" x14ac:dyDescent="0.2">
      <c r="A29" s="276" t="s">
        <v>4333</v>
      </c>
      <c r="B29" s="279" t="s">
        <v>4227</v>
      </c>
      <c r="C29" s="332" t="s">
        <v>4228</v>
      </c>
      <c r="D29" s="332" t="s">
        <v>4229</v>
      </c>
      <c r="E29" s="278">
        <v>5265</v>
      </c>
      <c r="F29" s="279" t="s">
        <v>3744</v>
      </c>
      <c r="G29" s="1101" t="s">
        <v>4230</v>
      </c>
      <c r="H29" s="1102"/>
    </row>
    <row r="30" spans="1:8" s="687" customFormat="1" x14ac:dyDescent="0.2">
      <c r="A30" s="89" t="s">
        <v>7756</v>
      </c>
      <c r="B30" s="695">
        <v>39.326241134751776</v>
      </c>
      <c r="C30" s="458" t="s">
        <v>7757</v>
      </c>
      <c r="D30" s="458" t="s">
        <v>7758</v>
      </c>
      <c r="E30" s="589">
        <v>5276</v>
      </c>
      <c r="F30" s="685" t="s">
        <v>3744</v>
      </c>
      <c r="G30" s="966" t="s">
        <v>7759</v>
      </c>
      <c r="H30" s="967"/>
    </row>
    <row r="31" spans="1:8" x14ac:dyDescent="0.2">
      <c r="A31" s="585" t="s">
        <v>4231</v>
      </c>
      <c r="B31" s="586" t="s">
        <v>7760</v>
      </c>
      <c r="C31" s="587" t="s">
        <v>7761</v>
      </c>
      <c r="D31" s="586" t="s">
        <v>7762</v>
      </c>
      <c r="E31" s="588">
        <v>5276</v>
      </c>
      <c r="F31" s="586" t="s">
        <v>7763</v>
      </c>
      <c r="G31" s="1185" t="s">
        <v>7764</v>
      </c>
      <c r="H31" s="1249"/>
    </row>
    <row r="32" spans="1:8" x14ac:dyDescent="0.2">
      <c r="A32" s="89" t="s">
        <v>4236</v>
      </c>
      <c r="B32" s="90" t="s">
        <v>4237</v>
      </c>
      <c r="C32" s="91" t="s">
        <v>4238</v>
      </c>
      <c r="D32" s="91" t="s">
        <v>4239</v>
      </c>
      <c r="E32" s="92">
        <v>5310</v>
      </c>
      <c r="F32" s="90" t="s">
        <v>3744</v>
      </c>
      <c r="G32" s="929" t="s">
        <v>4244</v>
      </c>
      <c r="H32" s="910"/>
    </row>
    <row r="33" spans="1:10" x14ac:dyDescent="0.2">
      <c r="A33" s="89" t="s">
        <v>4240</v>
      </c>
      <c r="B33" s="90" t="s">
        <v>4241</v>
      </c>
      <c r="C33" s="91" t="s">
        <v>4242</v>
      </c>
      <c r="D33" s="91" t="s">
        <v>4243</v>
      </c>
      <c r="E33" s="92">
        <v>5310</v>
      </c>
      <c r="F33" s="90" t="s">
        <v>1040</v>
      </c>
      <c r="G33" s="929" t="s">
        <v>4245</v>
      </c>
      <c r="H33" s="910"/>
    </row>
    <row r="34" spans="1:10" x14ac:dyDescent="0.2">
      <c r="A34" s="585" t="s">
        <v>4972</v>
      </c>
      <c r="B34" s="586" t="s">
        <v>4973</v>
      </c>
      <c r="C34" s="587" t="s">
        <v>4974</v>
      </c>
      <c r="D34" s="587" t="s">
        <v>4975</v>
      </c>
      <c r="E34" s="588">
        <v>5307</v>
      </c>
      <c r="F34" s="586" t="s">
        <v>3487</v>
      </c>
      <c r="G34" s="1185" t="s">
        <v>4976</v>
      </c>
      <c r="H34" s="1186"/>
      <c r="J34" s="688"/>
    </row>
    <row r="35" spans="1:10" x14ac:dyDescent="0.2">
      <c r="A35" s="89" t="s">
        <v>4249</v>
      </c>
      <c r="B35" s="90" t="s">
        <v>2489</v>
      </c>
      <c r="C35" s="91" t="s">
        <v>4246</v>
      </c>
      <c r="D35" s="91" t="s">
        <v>4247</v>
      </c>
      <c r="E35" s="92">
        <v>5308</v>
      </c>
      <c r="F35" s="90" t="s">
        <v>3744</v>
      </c>
      <c r="G35" s="929" t="s">
        <v>4248</v>
      </c>
      <c r="H35" s="910"/>
    </row>
    <row r="36" spans="1:10" x14ac:dyDescent="0.2">
      <c r="A36" s="89" t="s">
        <v>4250</v>
      </c>
      <c r="B36" s="90" t="s">
        <v>4251</v>
      </c>
      <c r="C36" s="91" t="s">
        <v>4252</v>
      </c>
      <c r="D36" s="91" t="s">
        <v>4253</v>
      </c>
      <c r="E36" s="92">
        <v>5295</v>
      </c>
      <c r="F36" s="90" t="s">
        <v>3744</v>
      </c>
      <c r="G36" s="929" t="s">
        <v>4248</v>
      </c>
      <c r="H36" s="910"/>
    </row>
    <row r="37" spans="1:10" x14ac:dyDescent="0.2">
      <c r="A37" s="89" t="s">
        <v>4254</v>
      </c>
      <c r="B37" s="90" t="s">
        <v>4255</v>
      </c>
      <c r="C37" s="91" t="s">
        <v>4256</v>
      </c>
      <c r="D37" s="91" t="s">
        <v>4257</v>
      </c>
      <c r="E37" s="92">
        <v>5292</v>
      </c>
      <c r="F37" s="90" t="s">
        <v>3936</v>
      </c>
      <c r="G37" s="929" t="s">
        <v>4956</v>
      </c>
      <c r="H37" s="910"/>
    </row>
    <row r="38" spans="1:10" s="687" customFormat="1" x14ac:dyDescent="0.2">
      <c r="A38" s="89" t="s">
        <v>7765</v>
      </c>
      <c r="B38" s="685" t="s">
        <v>7766</v>
      </c>
      <c r="C38" s="458" t="s">
        <v>7767</v>
      </c>
      <c r="D38" s="458" t="s">
        <v>7768</v>
      </c>
      <c r="E38" s="92">
        <v>5264</v>
      </c>
      <c r="F38" s="685" t="s">
        <v>3744</v>
      </c>
      <c r="G38" s="886" t="s">
        <v>7769</v>
      </c>
      <c r="H38" s="1119"/>
    </row>
    <row r="39" spans="1:10" s="687" customFormat="1" x14ac:dyDescent="0.2">
      <c r="A39" s="89" t="s">
        <v>7770</v>
      </c>
      <c r="B39" s="685" t="s">
        <v>7771</v>
      </c>
      <c r="C39" s="458" t="s">
        <v>4334</v>
      </c>
      <c r="D39" s="458" t="s">
        <v>7772</v>
      </c>
      <c r="E39" s="92">
        <v>5279</v>
      </c>
      <c r="F39" s="685" t="s">
        <v>3744</v>
      </c>
      <c r="G39" s="886" t="s">
        <v>7773</v>
      </c>
      <c r="H39" s="1119"/>
    </row>
    <row r="40" spans="1:10" s="687" customFormat="1" x14ac:dyDescent="0.2">
      <c r="A40" s="89" t="s">
        <v>5365</v>
      </c>
      <c r="B40" s="90" t="s">
        <v>5366</v>
      </c>
      <c r="C40" s="91" t="s">
        <v>4334</v>
      </c>
      <c r="D40" s="90" t="s">
        <v>5367</v>
      </c>
      <c r="E40" s="92">
        <v>5289</v>
      </c>
      <c r="F40" s="90" t="s">
        <v>3744</v>
      </c>
      <c r="G40" s="909" t="s">
        <v>7774</v>
      </c>
      <c r="H40" s="910"/>
    </row>
    <row r="41" spans="1:10" x14ac:dyDescent="0.2">
      <c r="A41" s="585" t="s">
        <v>4962</v>
      </c>
      <c r="B41" s="586" t="s">
        <v>4237</v>
      </c>
      <c r="C41" s="587" t="s">
        <v>4963</v>
      </c>
      <c r="D41" s="587" t="s">
        <v>4964</v>
      </c>
      <c r="E41" s="588">
        <v>5296</v>
      </c>
      <c r="F41" s="586" t="s">
        <v>3487</v>
      </c>
      <c r="G41" s="1185" t="s">
        <v>1236</v>
      </c>
      <c r="H41" s="1186"/>
    </row>
    <row r="42" spans="1:10" x14ac:dyDescent="0.2">
      <c r="A42" s="89" t="s">
        <v>4957</v>
      </c>
      <c r="B42" s="685" t="s">
        <v>4958</v>
      </c>
      <c r="C42" s="458" t="s">
        <v>4959</v>
      </c>
      <c r="D42" s="458" t="s">
        <v>4960</v>
      </c>
      <c r="E42" s="589">
        <v>5294</v>
      </c>
      <c r="F42" s="685" t="s">
        <v>1040</v>
      </c>
      <c r="G42" s="909" t="s">
        <v>4961</v>
      </c>
      <c r="H42" s="1211"/>
    </row>
    <row r="43" spans="1:10" s="687" customFormat="1" x14ac:dyDescent="0.2">
      <c r="A43" s="89" t="s">
        <v>4250</v>
      </c>
      <c r="B43" s="966"/>
      <c r="C43" s="1252"/>
      <c r="D43" s="1252"/>
      <c r="E43" s="1252"/>
      <c r="F43" s="1253"/>
      <c r="G43" s="886"/>
      <c r="H43" s="887"/>
    </row>
    <row r="44" spans="1:10" x14ac:dyDescent="0.2">
      <c r="A44" s="276" t="s">
        <v>4965</v>
      </c>
      <c r="B44" s="279" t="s">
        <v>4966</v>
      </c>
      <c r="C44" s="332" t="s">
        <v>4967</v>
      </c>
      <c r="D44" s="332" t="s">
        <v>4968</v>
      </c>
      <c r="E44" s="278">
        <v>5300</v>
      </c>
      <c r="F44" s="279" t="s">
        <v>3487</v>
      </c>
      <c r="G44" s="917" t="s">
        <v>1236</v>
      </c>
      <c r="H44" s="918"/>
    </row>
    <row r="45" spans="1:10" x14ac:dyDescent="0.2">
      <c r="A45" s="89" t="s">
        <v>4969</v>
      </c>
      <c r="B45" s="90" t="s">
        <v>4232</v>
      </c>
      <c r="C45" s="91" t="s">
        <v>4233</v>
      </c>
      <c r="D45" s="91" t="s">
        <v>4970</v>
      </c>
      <c r="E45" s="92">
        <v>5309</v>
      </c>
      <c r="F45" s="90" t="s">
        <v>3744</v>
      </c>
      <c r="G45" s="929" t="s">
        <v>4235</v>
      </c>
      <c r="H45" s="910"/>
    </row>
    <row r="46" spans="1:10" x14ac:dyDescent="0.2">
      <c r="A46" s="89" t="s">
        <v>4249</v>
      </c>
      <c r="B46" s="985" t="s">
        <v>5299</v>
      </c>
      <c r="C46" s="985"/>
      <c r="D46" s="985"/>
      <c r="E46" s="985"/>
      <c r="F46" s="985"/>
      <c r="G46" s="929" t="s">
        <v>4971</v>
      </c>
      <c r="H46" s="910"/>
    </row>
    <row r="47" spans="1:10" x14ac:dyDescent="0.2">
      <c r="A47" s="89" t="s">
        <v>4977</v>
      </c>
      <c r="B47" s="90" t="s">
        <v>4978</v>
      </c>
      <c r="C47" s="91" t="s">
        <v>4979</v>
      </c>
      <c r="D47" s="91" t="s">
        <v>4980</v>
      </c>
      <c r="E47" s="92">
        <v>5307</v>
      </c>
      <c r="F47" s="90" t="s">
        <v>3744</v>
      </c>
      <c r="G47" s="929" t="s">
        <v>4981</v>
      </c>
      <c r="H47" s="910"/>
    </row>
    <row r="48" spans="1:10" x14ac:dyDescent="0.2">
      <c r="A48" s="89" t="s">
        <v>4982</v>
      </c>
      <c r="B48" s="90" t="s">
        <v>4983</v>
      </c>
      <c r="C48" s="91" t="s">
        <v>4984</v>
      </c>
      <c r="D48" s="91" t="s">
        <v>4985</v>
      </c>
      <c r="E48" s="92">
        <v>5294</v>
      </c>
      <c r="F48" s="90" t="s">
        <v>3744</v>
      </c>
      <c r="G48" s="929" t="s">
        <v>4986</v>
      </c>
      <c r="H48" s="910"/>
    </row>
    <row r="49" spans="1:8" x14ac:dyDescent="0.2">
      <c r="A49" s="89" t="s">
        <v>4987</v>
      </c>
      <c r="B49" s="90" t="s">
        <v>4988</v>
      </c>
      <c r="C49" s="91" t="s">
        <v>4989</v>
      </c>
      <c r="D49" s="91" t="s">
        <v>4990</v>
      </c>
      <c r="E49" s="92">
        <v>5295</v>
      </c>
      <c r="F49" s="90" t="s">
        <v>3744</v>
      </c>
      <c r="G49" s="909" t="s">
        <v>7775</v>
      </c>
      <c r="H49" s="910"/>
    </row>
    <row r="50" spans="1:8" s="687" customFormat="1" x14ac:dyDescent="0.2">
      <c r="A50" s="585" t="s">
        <v>7776</v>
      </c>
      <c r="B50" s="586" t="s">
        <v>7777</v>
      </c>
      <c r="C50" s="587" t="s">
        <v>4293</v>
      </c>
      <c r="D50" s="587" t="s">
        <v>7778</v>
      </c>
      <c r="E50" s="588">
        <v>5319</v>
      </c>
      <c r="F50" s="586" t="s">
        <v>116</v>
      </c>
      <c r="G50" s="964" t="s">
        <v>7779</v>
      </c>
      <c r="H50" s="965"/>
    </row>
    <row r="51" spans="1:8" x14ac:dyDescent="0.2">
      <c r="A51" s="89" t="s">
        <v>4291</v>
      </c>
      <c r="B51" s="90" t="s">
        <v>4292</v>
      </c>
      <c r="C51" s="91" t="s">
        <v>4293</v>
      </c>
      <c r="D51" s="91" t="s">
        <v>4294</v>
      </c>
      <c r="E51" s="92">
        <v>5321</v>
      </c>
      <c r="F51" s="90" t="s">
        <v>1099</v>
      </c>
      <c r="G51" s="929" t="s">
        <v>4295</v>
      </c>
      <c r="H51" s="910"/>
    </row>
    <row r="52" spans="1:8" x14ac:dyDescent="0.2">
      <c r="A52" s="89" t="s">
        <v>4304</v>
      </c>
      <c r="B52" s="90" t="s">
        <v>4296</v>
      </c>
      <c r="C52" s="91" t="s">
        <v>4297</v>
      </c>
      <c r="D52" s="91" t="s">
        <v>4302</v>
      </c>
      <c r="E52" s="92">
        <v>5329</v>
      </c>
      <c r="F52" s="90" t="s">
        <v>3744</v>
      </c>
      <c r="G52" s="929" t="s">
        <v>4299</v>
      </c>
      <c r="H52" s="910"/>
    </row>
    <row r="53" spans="1:8" x14ac:dyDescent="0.2">
      <c r="A53" s="89" t="s">
        <v>4300</v>
      </c>
      <c r="B53" s="90" t="s">
        <v>4292</v>
      </c>
      <c r="C53" s="91" t="s">
        <v>4301</v>
      </c>
      <c r="D53" s="91" t="s">
        <v>4298</v>
      </c>
      <c r="E53" s="92">
        <v>5361</v>
      </c>
      <c r="F53" s="90" t="s">
        <v>1099</v>
      </c>
      <c r="G53" s="929" t="s">
        <v>4303</v>
      </c>
      <c r="H53" s="910"/>
    </row>
    <row r="54" spans="1:8" x14ac:dyDescent="0.2">
      <c r="A54" s="89" t="s">
        <v>4305</v>
      </c>
      <c r="B54" s="90" t="s">
        <v>4306</v>
      </c>
      <c r="C54" s="91" t="s">
        <v>4307</v>
      </c>
      <c r="D54" s="91" t="s">
        <v>4308</v>
      </c>
      <c r="E54" s="92">
        <v>5360</v>
      </c>
      <c r="F54" s="90" t="s">
        <v>1099</v>
      </c>
      <c r="G54" s="929" t="s">
        <v>4309</v>
      </c>
      <c r="H54" s="910"/>
    </row>
    <row r="55" spans="1:8" x14ac:dyDescent="0.2">
      <c r="A55" s="89" t="s">
        <v>4310</v>
      </c>
      <c r="B55" s="90" t="s">
        <v>4311</v>
      </c>
      <c r="C55" s="91" t="s">
        <v>4312</v>
      </c>
      <c r="D55" s="91" t="s">
        <v>4313</v>
      </c>
      <c r="E55" s="92">
        <v>5341</v>
      </c>
      <c r="F55" s="90" t="s">
        <v>1099</v>
      </c>
      <c r="G55" s="929" t="s">
        <v>4314</v>
      </c>
      <c r="H55" s="910"/>
    </row>
    <row r="56" spans="1:8" x14ac:dyDescent="0.2">
      <c r="A56" s="89" t="s">
        <v>4315</v>
      </c>
      <c r="B56" s="90" t="s">
        <v>4316</v>
      </c>
      <c r="C56" s="91" t="s">
        <v>4317</v>
      </c>
      <c r="D56" s="458" t="s">
        <v>7782</v>
      </c>
      <c r="E56" s="92">
        <v>5350</v>
      </c>
      <c r="F56" s="90" t="s">
        <v>1099</v>
      </c>
      <c r="G56" s="929" t="s">
        <v>4318</v>
      </c>
      <c r="H56" s="910"/>
    </row>
    <row r="57" spans="1:8" x14ac:dyDescent="0.2">
      <c r="A57" s="89" t="s">
        <v>4319</v>
      </c>
      <c r="B57" s="90" t="s">
        <v>4320</v>
      </c>
      <c r="C57" s="91" t="s">
        <v>4321</v>
      </c>
      <c r="D57" s="458" t="s">
        <v>7781</v>
      </c>
      <c r="E57" s="92">
        <v>5334</v>
      </c>
      <c r="F57" s="90" t="s">
        <v>1099</v>
      </c>
      <c r="G57" s="929" t="s">
        <v>4322</v>
      </c>
      <c r="H57" s="910"/>
    </row>
    <row r="58" spans="1:8" x14ac:dyDescent="0.2">
      <c r="A58" s="89" t="s">
        <v>4323</v>
      </c>
      <c r="B58" s="90" t="s">
        <v>4324</v>
      </c>
      <c r="C58" s="91" t="s">
        <v>4325</v>
      </c>
      <c r="D58" s="458" t="s">
        <v>7780</v>
      </c>
      <c r="E58" s="92">
        <v>5333</v>
      </c>
      <c r="F58" s="90" t="s">
        <v>3487</v>
      </c>
      <c r="G58" s="929" t="s">
        <v>4326</v>
      </c>
      <c r="H58" s="910"/>
    </row>
    <row r="59" spans="1:8" x14ac:dyDescent="0.2">
      <c r="A59" s="89" t="s">
        <v>4310</v>
      </c>
      <c r="B59" s="985" t="s">
        <v>5299</v>
      </c>
      <c r="C59" s="985"/>
      <c r="D59" s="985"/>
      <c r="E59" s="985"/>
      <c r="F59" s="985"/>
      <c r="G59" s="929"/>
      <c r="H59" s="910"/>
    </row>
    <row r="60" spans="1:8" x14ac:dyDescent="0.2">
      <c r="A60" s="89" t="s">
        <v>4305</v>
      </c>
      <c r="B60" s="985" t="s">
        <v>5299</v>
      </c>
      <c r="C60" s="985"/>
      <c r="D60" s="985"/>
      <c r="E60" s="985"/>
      <c r="F60" s="985"/>
      <c r="G60" s="929" t="s">
        <v>4327</v>
      </c>
      <c r="H60" s="910"/>
    </row>
    <row r="61" spans="1:8" x14ac:dyDescent="0.2">
      <c r="A61" s="89" t="s">
        <v>4328</v>
      </c>
      <c r="B61" s="90" t="s">
        <v>4329</v>
      </c>
      <c r="C61" s="91" t="s">
        <v>4330</v>
      </c>
      <c r="D61" s="91" t="s">
        <v>4331</v>
      </c>
      <c r="E61" s="92">
        <v>5328</v>
      </c>
      <c r="F61" s="90" t="s">
        <v>1099</v>
      </c>
      <c r="G61" s="929" t="s">
        <v>4332</v>
      </c>
      <c r="H61" s="910"/>
    </row>
    <row r="62" spans="1:8" x14ac:dyDescent="0.2">
      <c r="A62" s="89" t="s">
        <v>4987</v>
      </c>
      <c r="B62" s="985" t="s">
        <v>5299</v>
      </c>
      <c r="C62" s="985"/>
      <c r="D62" s="985"/>
      <c r="E62" s="985"/>
      <c r="F62" s="985"/>
      <c r="G62" s="909" t="s">
        <v>7783</v>
      </c>
      <c r="H62" s="910"/>
    </row>
    <row r="63" spans="1:8" s="687" customFormat="1" x14ac:dyDescent="0.2">
      <c r="A63" s="89" t="s">
        <v>7784</v>
      </c>
      <c r="B63" s="458" t="s">
        <v>7785</v>
      </c>
      <c r="C63" s="458" t="s">
        <v>7786</v>
      </c>
      <c r="D63" s="458" t="s">
        <v>7787</v>
      </c>
      <c r="E63" s="92">
        <v>5285</v>
      </c>
      <c r="F63" s="685" t="s">
        <v>116</v>
      </c>
      <c r="G63" s="886" t="s">
        <v>7788</v>
      </c>
      <c r="H63" s="887"/>
    </row>
    <row r="64" spans="1:8" s="687" customFormat="1" x14ac:dyDescent="0.2">
      <c r="A64" s="89" t="s">
        <v>7789</v>
      </c>
      <c r="B64" s="458" t="s">
        <v>7790</v>
      </c>
      <c r="C64" s="458" t="s">
        <v>7791</v>
      </c>
      <c r="D64" s="458" t="s">
        <v>7792</v>
      </c>
      <c r="E64" s="92">
        <v>5341</v>
      </c>
      <c r="F64" s="685" t="s">
        <v>116</v>
      </c>
      <c r="G64" s="886" t="s">
        <v>7793</v>
      </c>
      <c r="H64" s="887"/>
    </row>
    <row r="65" spans="1:8" s="687" customFormat="1" x14ac:dyDescent="0.2">
      <c r="A65" s="89" t="s">
        <v>7794</v>
      </c>
      <c r="B65" s="458" t="s">
        <v>7795</v>
      </c>
      <c r="C65" s="458" t="s">
        <v>7796</v>
      </c>
      <c r="D65" s="458" t="s">
        <v>7797</v>
      </c>
      <c r="E65" s="92">
        <v>5354</v>
      </c>
      <c r="F65" s="685" t="s">
        <v>3744</v>
      </c>
      <c r="G65" s="1244" t="s">
        <v>7798</v>
      </c>
      <c r="H65" s="887"/>
    </row>
    <row r="66" spans="1:8" ht="13.5" thickBot="1" x14ac:dyDescent="0.25">
      <c r="A66" s="94" t="s">
        <v>7799</v>
      </c>
      <c r="B66" s="686" t="s">
        <v>7737</v>
      </c>
      <c r="C66" s="609" t="s">
        <v>7738</v>
      </c>
      <c r="D66" s="686" t="s">
        <v>7800</v>
      </c>
      <c r="E66" s="97">
        <v>5318</v>
      </c>
      <c r="F66" s="95" t="s">
        <v>3744</v>
      </c>
      <c r="G66" s="977" t="s">
        <v>4335</v>
      </c>
      <c r="H66" s="961"/>
    </row>
    <row r="67" spans="1:8" x14ac:dyDescent="0.2">
      <c r="A67" s="29"/>
      <c r="B67" s="29"/>
      <c r="C67" s="29"/>
      <c r="D67" s="29"/>
      <c r="E67" s="29"/>
      <c r="F67" s="29"/>
      <c r="G67" s="29"/>
      <c r="H67" s="29"/>
    </row>
    <row r="68" spans="1:8" s="8" customFormat="1" x14ac:dyDescent="0.2">
      <c r="A68" s="28" t="s">
        <v>295</v>
      </c>
      <c r="B68" s="225" t="s">
        <v>4212</v>
      </c>
    </row>
  </sheetData>
  <mergeCells count="75">
    <mergeCell ref="B62:F62"/>
    <mergeCell ref="D24:F24"/>
    <mergeCell ref="A24:B24"/>
    <mergeCell ref="G56:H56"/>
    <mergeCell ref="G57:H57"/>
    <mergeCell ref="G58:H58"/>
    <mergeCell ref="G60:H60"/>
    <mergeCell ref="G61:H61"/>
    <mergeCell ref="G62:H62"/>
    <mergeCell ref="G49:H49"/>
    <mergeCell ref="G51:H51"/>
    <mergeCell ref="G52:H52"/>
    <mergeCell ref="G54:H54"/>
    <mergeCell ref="B59:F59"/>
    <mergeCell ref="G36:H36"/>
    <mergeCell ref="B43:F43"/>
    <mergeCell ref="B60:F60"/>
    <mergeCell ref="B46:F46"/>
    <mergeCell ref="G34:H34"/>
    <mergeCell ref="G37:H37"/>
    <mergeCell ref="G42:H42"/>
    <mergeCell ref="G43:H43"/>
    <mergeCell ref="G44:H44"/>
    <mergeCell ref="G45:H45"/>
    <mergeCell ref="G46:H46"/>
    <mergeCell ref="A1:B1"/>
    <mergeCell ref="C1:H1"/>
    <mergeCell ref="C2:H2"/>
    <mergeCell ref="A9:H9"/>
    <mergeCell ref="A3:B3"/>
    <mergeCell ref="A2:B2"/>
    <mergeCell ref="G4:H5"/>
    <mergeCell ref="D5:E5"/>
    <mergeCell ref="D4:E4"/>
    <mergeCell ref="C11:D11"/>
    <mergeCell ref="E11:F11"/>
    <mergeCell ref="A10:B10"/>
    <mergeCell ref="C10:D10"/>
    <mergeCell ref="E10:F10"/>
    <mergeCell ref="A11:B11"/>
    <mergeCell ref="E16:H16"/>
    <mergeCell ref="B16:C16"/>
    <mergeCell ref="D23:F23"/>
    <mergeCell ref="A23:B23"/>
    <mergeCell ref="B20:H20"/>
    <mergeCell ref="G23:H23"/>
    <mergeCell ref="B18:F18"/>
    <mergeCell ref="B21:H21"/>
    <mergeCell ref="G66:H66"/>
    <mergeCell ref="G6:H7"/>
    <mergeCell ref="G24:H24"/>
    <mergeCell ref="G25:H25"/>
    <mergeCell ref="G26:H26"/>
    <mergeCell ref="G27:H27"/>
    <mergeCell ref="G31:H31"/>
    <mergeCell ref="G47:H47"/>
    <mergeCell ref="G48:H48"/>
    <mergeCell ref="G40:H40"/>
    <mergeCell ref="G28:H28"/>
    <mergeCell ref="G29:H29"/>
    <mergeCell ref="G32:H32"/>
    <mergeCell ref="G33:H33"/>
    <mergeCell ref="G35:H35"/>
    <mergeCell ref="A12:H12"/>
    <mergeCell ref="G64:H64"/>
    <mergeCell ref="G65:H65"/>
    <mergeCell ref="G50:H50"/>
    <mergeCell ref="G63:H63"/>
    <mergeCell ref="G30:H30"/>
    <mergeCell ref="G38:H38"/>
    <mergeCell ref="G39:H39"/>
    <mergeCell ref="G53:H53"/>
    <mergeCell ref="G55:H55"/>
    <mergeCell ref="G59:H59"/>
    <mergeCell ref="G41:H41"/>
  </mergeCells>
  <phoneticPr fontId="0" type="noConversion"/>
  <hyperlinks>
    <hyperlink ref="D4" location="ArsenalPT!A1" display="Arsenal Perimeter Trail" xr:uid="{00000000-0004-0000-2200-000000000000}"/>
    <hyperlink ref="A2:B2" location="Overview!A1" display="Trails Overview" xr:uid="{00000000-0004-0000-2200-000001000000}"/>
    <hyperlink ref="B68" location="RTD!A80" display="RTD-STS" xr:uid="{00000000-0004-0000-2200-000002000000}"/>
    <hyperlink ref="D5:E5" location="SandCreek!A1" display="Sand Cr Trail" xr:uid="{00000000-0004-0000-2200-000003000000}"/>
  </hyperlinks>
  <pageMargins left="1" right="0.75" top="0.75" bottom="0.75" header="0.5" footer="0.5"/>
  <pageSetup scale="76" orientation="portrait" r:id="rId1"/>
  <headerFooter alignWithMargins="0">
    <oddHeader>&amp;L&amp;"Arial,Bold"&amp;Uhttp://geobiking.org&amp;C&amp;F</oddHeader>
    <oddFooter>&amp;LAuthor: &amp;"Arial,Bold"Robert Prehn&amp;CData free for personal use and remains property of author.&amp;R&amp;D</oddFooter>
  </headerFooter>
  <webPublishItems count="1">
    <webPublishItem id="13609" divId="CO_DN_13609" sourceType="sheet" destinationFile="C:\GPS\Bicycle\CO_DN\CO_DN_NFS.htm" title="CO_DN NFS Trail Description"/>
  </webPublishItem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15">
    <pageSetUpPr fitToPage="1"/>
  </sheetPr>
  <dimension ref="A1:L51"/>
  <sheetViews>
    <sheetView zoomScaleNormal="100" workbookViewId="0">
      <selection sqref="A1:B1"/>
    </sheetView>
  </sheetViews>
  <sheetFormatPr defaultRowHeight="12.75" x14ac:dyDescent="0.2"/>
  <cols>
    <col min="1" max="1" width="10.42578125" bestFit="1" customWidth="1"/>
    <col min="2" max="2" width="12.28515625" customWidth="1"/>
    <col min="3" max="3" width="13.140625" bestFit="1" customWidth="1"/>
    <col min="4" max="4" width="17" bestFit="1" customWidth="1"/>
    <col min="5" max="5" width="8" bestFit="1" customWidth="1"/>
    <col min="6" max="6" width="14.7109375" bestFit="1" customWidth="1"/>
    <col min="7" max="7" width="8.140625" bestFit="1" customWidth="1"/>
    <col min="8" max="8" width="23.42578125" customWidth="1"/>
  </cols>
  <sheetData>
    <row r="1" spans="1:8" ht="25.5" customHeight="1" x14ac:dyDescent="0.2">
      <c r="A1" s="942" t="s">
        <v>2511</v>
      </c>
      <c r="B1" s="943"/>
      <c r="C1" s="872" t="s">
        <v>5825</v>
      </c>
      <c r="D1" s="873"/>
      <c r="E1" s="873"/>
      <c r="F1" s="873"/>
      <c r="G1" s="873"/>
      <c r="H1" s="873"/>
    </row>
    <row r="2" spans="1:8" ht="37.5" customHeight="1" x14ac:dyDescent="0.2">
      <c r="A2" s="874" t="s">
        <v>2679</v>
      </c>
      <c r="B2" s="874"/>
      <c r="C2" s="875" t="s">
        <v>667</v>
      </c>
      <c r="D2" s="875"/>
      <c r="E2" s="875"/>
      <c r="F2" s="875"/>
      <c r="G2" s="875"/>
      <c r="H2" s="875"/>
    </row>
    <row r="3" spans="1:8" x14ac:dyDescent="0.2">
      <c r="A3" s="874"/>
      <c r="B3" s="874"/>
      <c r="C3" s="18"/>
      <c r="E3" s="25"/>
      <c r="F3" s="25"/>
      <c r="G3" s="25"/>
      <c r="H3" s="25"/>
    </row>
    <row r="4" spans="1:8" ht="12.75" customHeight="1" x14ac:dyDescent="0.2">
      <c r="A4" s="186" t="s">
        <v>2545</v>
      </c>
      <c r="B4" s="250" t="s">
        <v>2534</v>
      </c>
      <c r="C4" s="27" t="s">
        <v>220</v>
      </c>
      <c r="D4" s="2" t="s">
        <v>4199</v>
      </c>
      <c r="E4" s="25"/>
      <c r="F4" s="27" t="s">
        <v>3975</v>
      </c>
      <c r="G4" s="876" t="s">
        <v>4875</v>
      </c>
      <c r="H4" s="876"/>
    </row>
    <row r="5" spans="1:8" x14ac:dyDescent="0.2">
      <c r="C5" s="45"/>
      <c r="D5" s="2" t="s">
        <v>5151</v>
      </c>
      <c r="E5" s="25"/>
      <c r="F5" s="46"/>
      <c r="G5" s="876"/>
      <c r="H5" s="876"/>
    </row>
    <row r="6" spans="1:8" x14ac:dyDescent="0.2">
      <c r="A6" s="28" t="s">
        <v>5202</v>
      </c>
      <c r="B6" s="3">
        <f>COUNT(E26:E49)</f>
        <v>24</v>
      </c>
      <c r="C6" s="45"/>
      <c r="D6" s="2" t="s">
        <v>5150</v>
      </c>
      <c r="E6" s="25"/>
      <c r="F6" s="25"/>
      <c r="G6" s="38"/>
      <c r="H6" s="38"/>
    </row>
    <row r="7" spans="1:8" x14ac:dyDescent="0.2">
      <c r="C7" s="45"/>
      <c r="D7" s="2" t="s">
        <v>401</v>
      </c>
      <c r="E7" s="25"/>
      <c r="F7" s="200" t="s">
        <v>4871</v>
      </c>
      <c r="G7" s="876" t="s">
        <v>1773</v>
      </c>
      <c r="H7" s="876"/>
    </row>
    <row r="8" spans="1:8" x14ac:dyDescent="0.2">
      <c r="A8" s="2"/>
      <c r="B8" s="2"/>
      <c r="C8" s="45"/>
      <c r="D8" s="135" t="s">
        <v>5155</v>
      </c>
      <c r="E8" s="25"/>
      <c r="F8" s="205">
        <v>39644</v>
      </c>
      <c r="G8" s="876"/>
      <c r="H8" s="876"/>
    </row>
    <row r="9" spans="1:8" ht="13.5" thickBot="1" x14ac:dyDescent="0.25">
      <c r="C9" s="9"/>
    </row>
    <row r="10" spans="1:8" x14ac:dyDescent="0.2">
      <c r="A10" s="877" t="s">
        <v>5619</v>
      </c>
      <c r="B10" s="878"/>
      <c r="C10" s="878"/>
      <c r="D10" s="878"/>
      <c r="E10" s="878"/>
      <c r="F10" s="878"/>
      <c r="G10" s="878"/>
      <c r="H10" s="879"/>
    </row>
    <row r="11" spans="1:8" s="24" customFormat="1" ht="13.5" thickBot="1" x14ac:dyDescent="0.25">
      <c r="A11" s="880" t="s">
        <v>3816</v>
      </c>
      <c r="B11" s="881"/>
      <c r="C11" s="882" t="s">
        <v>3817</v>
      </c>
      <c r="D11" s="882"/>
      <c r="E11" s="882" t="s">
        <v>3818</v>
      </c>
      <c r="F11" s="882"/>
      <c r="G11" s="191"/>
      <c r="H11" s="196" t="s">
        <v>1389</v>
      </c>
    </row>
    <row r="12" spans="1:8" ht="13.5" thickBot="1" x14ac:dyDescent="0.25">
      <c r="A12" s="883"/>
      <c r="B12" s="883"/>
      <c r="C12" s="974">
        <v>10.199999999999999</v>
      </c>
      <c r="D12" s="1167"/>
      <c r="E12" s="883">
        <v>8.9</v>
      </c>
      <c r="F12" s="883"/>
      <c r="G12" s="192"/>
    </row>
    <row r="13" spans="1:8" x14ac:dyDescent="0.2">
      <c r="A13" s="867" t="s">
        <v>3081</v>
      </c>
      <c r="B13" s="868"/>
      <c r="C13" s="868"/>
      <c r="D13" s="868"/>
      <c r="E13" s="868"/>
      <c r="F13" s="868"/>
      <c r="G13" s="868"/>
      <c r="H13" s="869"/>
    </row>
    <row r="14" spans="1:8" ht="13.5" thickBot="1" x14ac:dyDescent="0.25">
      <c r="A14" s="12" t="s">
        <v>3819</v>
      </c>
      <c r="B14" s="13" t="s">
        <v>3820</v>
      </c>
      <c r="C14" s="14" t="s">
        <v>3821</v>
      </c>
      <c r="D14" s="13" t="s">
        <v>3822</v>
      </c>
      <c r="E14" s="13" t="s">
        <v>3823</v>
      </c>
      <c r="F14" s="13" t="s">
        <v>3363</v>
      </c>
      <c r="G14" s="13" t="s">
        <v>1388</v>
      </c>
      <c r="H14" s="195" t="s">
        <v>3824</v>
      </c>
    </row>
    <row r="15" spans="1:8" s="8" customFormat="1" x14ac:dyDescent="0.2">
      <c r="A15" s="21">
        <v>5100</v>
      </c>
      <c r="B15" s="21">
        <v>5250</v>
      </c>
      <c r="C15" s="22">
        <v>5100</v>
      </c>
      <c r="D15" s="22">
        <v>5575</v>
      </c>
      <c r="E15" s="22">
        <f>B15 - A15</f>
        <v>150</v>
      </c>
      <c r="F15" s="22">
        <v>728</v>
      </c>
      <c r="G15" s="22"/>
      <c r="H15" s="3">
        <v>2</v>
      </c>
    </row>
    <row r="16" spans="1:8" s="8" customFormat="1" x14ac:dyDescent="0.2">
      <c r="A16" s="21"/>
      <c r="B16" s="21"/>
      <c r="C16" s="22"/>
      <c r="D16" s="22"/>
      <c r="E16" s="22"/>
      <c r="F16" s="22"/>
      <c r="G16" s="22"/>
      <c r="H16" s="66"/>
    </row>
    <row r="17" spans="1:12" s="8" customFormat="1" ht="12.75" customHeight="1" x14ac:dyDescent="0.2">
      <c r="A17" s="148" t="s">
        <v>3079</v>
      </c>
      <c r="B17" s="1254" t="s">
        <v>3082</v>
      </c>
      <c r="C17" s="1254"/>
      <c r="D17" s="178" t="s">
        <v>3080</v>
      </c>
      <c r="E17" s="930" t="s">
        <v>5893</v>
      </c>
      <c r="F17" s="1172"/>
      <c r="G17" s="1172"/>
      <c r="H17" s="1172"/>
    </row>
    <row r="18" spans="1:12" s="8" customFormat="1" x14ac:dyDescent="0.2">
      <c r="A18" s="19"/>
      <c r="B18" s="19"/>
      <c r="C18" s="16"/>
      <c r="D18" s="175" t="s">
        <v>1165</v>
      </c>
      <c r="E18" s="244" t="s">
        <v>205</v>
      </c>
      <c r="F18" s="930"/>
      <c r="G18" s="930"/>
      <c r="H18" s="930"/>
      <c r="I18" s="17"/>
      <c r="J18" s="17"/>
      <c r="K18" s="17"/>
      <c r="L18" s="17"/>
    </row>
    <row r="19" spans="1:12" s="8" customFormat="1" ht="12.75" customHeight="1" x14ac:dyDescent="0.2">
      <c r="A19" s="148" t="s">
        <v>3083</v>
      </c>
      <c r="B19" s="1241" t="s">
        <v>5892</v>
      </c>
      <c r="C19" s="1242"/>
      <c r="D19" s="1242"/>
      <c r="E19" s="1242"/>
      <c r="F19" s="1242"/>
      <c r="G19" s="1242"/>
      <c r="H19" s="1242"/>
    </row>
    <row r="20" spans="1:12" s="8" customFormat="1" x14ac:dyDescent="0.2">
      <c r="A20" s="19"/>
      <c r="B20" s="19"/>
      <c r="C20" s="16"/>
      <c r="D20" s="17"/>
      <c r="E20" s="17"/>
      <c r="F20" s="17"/>
      <c r="G20" s="17"/>
      <c r="H20" s="17"/>
    </row>
    <row r="21" spans="1:12" s="8" customFormat="1" ht="26.25" customHeight="1" x14ac:dyDescent="0.2">
      <c r="A21" s="148" t="s">
        <v>4159</v>
      </c>
      <c r="B21" s="901" t="s">
        <v>3084</v>
      </c>
      <c r="C21" s="1029"/>
      <c r="D21" s="1029"/>
      <c r="E21" s="1029"/>
      <c r="F21" s="1029"/>
      <c r="G21" s="1029"/>
      <c r="H21" s="1029"/>
    </row>
    <row r="22" spans="1:12" ht="13.5" thickBot="1" x14ac:dyDescent="0.25">
      <c r="C22" s="1"/>
    </row>
    <row r="23" spans="1:12" ht="13.5" thickBot="1" x14ac:dyDescent="0.25">
      <c r="A23" s="895" t="s">
        <v>2683</v>
      </c>
      <c r="B23" s="896"/>
      <c r="C23" s="168" t="s">
        <v>5913</v>
      </c>
      <c r="D23" s="895" t="s">
        <v>5907</v>
      </c>
      <c r="E23" s="986"/>
      <c r="F23" s="896"/>
      <c r="G23" s="895" t="s">
        <v>5906</v>
      </c>
      <c r="H23" s="896"/>
    </row>
    <row r="24" spans="1:12" ht="12.75" customHeight="1" thickBot="1" x14ac:dyDescent="0.25">
      <c r="A24" s="976" t="s">
        <v>2376</v>
      </c>
      <c r="B24" s="976"/>
      <c r="C24" s="257" t="s">
        <v>842</v>
      </c>
      <c r="D24" s="1243" t="s">
        <v>1682</v>
      </c>
      <c r="E24" s="1243"/>
      <c r="F24" s="1243"/>
      <c r="G24" s="973" t="s">
        <v>1683</v>
      </c>
      <c r="H24" s="973"/>
    </row>
    <row r="25" spans="1:12" s="3" customFormat="1" ht="13.5" thickBot="1" x14ac:dyDescent="0.25">
      <c r="A25" s="4" t="s">
        <v>3488</v>
      </c>
      <c r="B25" s="4" t="s">
        <v>3320</v>
      </c>
      <c r="C25" s="5" t="s">
        <v>3319</v>
      </c>
      <c r="D25" s="4" t="s">
        <v>3992</v>
      </c>
      <c r="E25" s="4" t="s">
        <v>3486</v>
      </c>
      <c r="F25" s="4" t="s">
        <v>3318</v>
      </c>
      <c r="G25" s="903" t="s">
        <v>3950</v>
      </c>
      <c r="H25" s="904"/>
    </row>
    <row r="26" spans="1:12" x14ac:dyDescent="0.2">
      <c r="A26" s="123" t="s">
        <v>3284</v>
      </c>
      <c r="B26" s="125" t="s">
        <v>1468</v>
      </c>
      <c r="C26" s="124" t="s">
        <v>1467</v>
      </c>
      <c r="D26" s="125" t="s">
        <v>6000</v>
      </c>
      <c r="E26" s="126">
        <v>5095</v>
      </c>
      <c r="F26" s="125" t="s">
        <v>3744</v>
      </c>
      <c r="G26" s="1082" t="s">
        <v>4425</v>
      </c>
      <c r="H26" s="906"/>
    </row>
    <row r="27" spans="1:12" x14ac:dyDescent="0.2">
      <c r="A27" s="127" t="s">
        <v>3285</v>
      </c>
      <c r="B27" s="49" t="s">
        <v>1469</v>
      </c>
      <c r="C27" s="50" t="s">
        <v>1371</v>
      </c>
      <c r="D27" s="49" t="s">
        <v>4346</v>
      </c>
      <c r="E27" s="128">
        <v>5161</v>
      </c>
      <c r="F27" s="49" t="s">
        <v>1099</v>
      </c>
      <c r="G27" s="929" t="s">
        <v>4346</v>
      </c>
      <c r="H27" s="910"/>
    </row>
    <row r="28" spans="1:12" x14ac:dyDescent="0.2">
      <c r="A28" s="127" t="s">
        <v>3286</v>
      </c>
      <c r="B28" s="49" t="s">
        <v>2987</v>
      </c>
      <c r="C28" s="50" t="s">
        <v>1370</v>
      </c>
      <c r="D28" s="49" t="s">
        <v>4992</v>
      </c>
      <c r="E28" s="128">
        <v>5204</v>
      </c>
      <c r="F28" s="49" t="s">
        <v>3937</v>
      </c>
      <c r="G28" s="929" t="s">
        <v>4426</v>
      </c>
      <c r="H28" s="910"/>
    </row>
    <row r="29" spans="1:12" x14ac:dyDescent="0.2">
      <c r="A29" s="127" t="s">
        <v>3287</v>
      </c>
      <c r="B29" s="49" t="s">
        <v>2986</v>
      </c>
      <c r="C29" s="50" t="s">
        <v>1369</v>
      </c>
      <c r="D29" s="49" t="s">
        <v>4347</v>
      </c>
      <c r="E29" s="128">
        <v>5231</v>
      </c>
      <c r="F29" s="49" t="s">
        <v>2283</v>
      </c>
      <c r="G29" s="929" t="s">
        <v>4427</v>
      </c>
      <c r="H29" s="910"/>
    </row>
    <row r="30" spans="1:12" x14ac:dyDescent="0.2">
      <c r="A30" s="127" t="s">
        <v>3288</v>
      </c>
      <c r="B30" s="49" t="s">
        <v>2985</v>
      </c>
      <c r="C30" s="50" t="s">
        <v>1368</v>
      </c>
      <c r="D30" s="49" t="s">
        <v>4348</v>
      </c>
      <c r="E30" s="128">
        <v>5222</v>
      </c>
      <c r="F30" s="49" t="s">
        <v>2283</v>
      </c>
      <c r="G30" s="929" t="s">
        <v>4428</v>
      </c>
      <c r="H30" s="910"/>
    </row>
    <row r="31" spans="1:12" x14ac:dyDescent="0.2">
      <c r="A31" s="127" t="s">
        <v>3289</v>
      </c>
      <c r="B31" s="49" t="s">
        <v>4847</v>
      </c>
      <c r="C31" s="50" t="s">
        <v>1367</v>
      </c>
      <c r="D31" s="49" t="s">
        <v>4349</v>
      </c>
      <c r="E31" s="128">
        <v>5282</v>
      </c>
      <c r="F31" s="49" t="s">
        <v>3315</v>
      </c>
      <c r="G31" s="929" t="s">
        <v>4429</v>
      </c>
      <c r="H31" s="910"/>
    </row>
    <row r="32" spans="1:12" x14ac:dyDescent="0.2">
      <c r="A32" s="127" t="s">
        <v>3290</v>
      </c>
      <c r="B32" s="49" t="s">
        <v>4846</v>
      </c>
      <c r="C32" s="50" t="s">
        <v>1366</v>
      </c>
      <c r="D32" s="49" t="s">
        <v>4350</v>
      </c>
      <c r="E32" s="128">
        <v>5356</v>
      </c>
      <c r="F32" s="49" t="s">
        <v>1099</v>
      </c>
      <c r="G32" s="929" t="s">
        <v>4350</v>
      </c>
      <c r="H32" s="910"/>
    </row>
    <row r="33" spans="1:8" x14ac:dyDescent="0.2">
      <c r="A33" s="127" t="s">
        <v>3291</v>
      </c>
      <c r="B33" s="49" t="s">
        <v>2988</v>
      </c>
      <c r="C33" s="50" t="s">
        <v>1365</v>
      </c>
      <c r="D33" s="49" t="s">
        <v>4351</v>
      </c>
      <c r="E33" s="128">
        <v>5489</v>
      </c>
      <c r="F33" s="49" t="s">
        <v>3488</v>
      </c>
      <c r="G33" s="929" t="s">
        <v>2554</v>
      </c>
      <c r="H33" s="910"/>
    </row>
    <row r="34" spans="1:8" x14ac:dyDescent="0.2">
      <c r="A34" s="127" t="s">
        <v>3292</v>
      </c>
      <c r="B34" s="49" t="s">
        <v>4845</v>
      </c>
      <c r="C34" s="50" t="s">
        <v>1364</v>
      </c>
      <c r="D34" s="49" t="s">
        <v>4352</v>
      </c>
      <c r="E34" s="128">
        <v>5506</v>
      </c>
      <c r="F34" s="49" t="s">
        <v>1099</v>
      </c>
      <c r="G34" s="929" t="s">
        <v>4352</v>
      </c>
      <c r="H34" s="910"/>
    </row>
    <row r="35" spans="1:8" x14ac:dyDescent="0.2">
      <c r="A35" s="127" t="s">
        <v>3293</v>
      </c>
      <c r="B35" s="49" t="s">
        <v>4844</v>
      </c>
      <c r="C35" s="50" t="s">
        <v>1363</v>
      </c>
      <c r="D35" s="49" t="s">
        <v>4353</v>
      </c>
      <c r="E35" s="128">
        <v>5517</v>
      </c>
      <c r="F35" s="49" t="s">
        <v>3488</v>
      </c>
      <c r="G35" s="929" t="s">
        <v>4430</v>
      </c>
      <c r="H35" s="910"/>
    </row>
    <row r="36" spans="1:8" x14ac:dyDescent="0.2">
      <c r="A36" s="127" t="s">
        <v>3294</v>
      </c>
      <c r="B36" s="49" t="s">
        <v>4843</v>
      </c>
      <c r="C36" s="50" t="s">
        <v>1362</v>
      </c>
      <c r="D36" s="49" t="s">
        <v>3394</v>
      </c>
      <c r="E36" s="128">
        <v>5558</v>
      </c>
      <c r="F36" s="49" t="s">
        <v>3488</v>
      </c>
      <c r="G36" s="929" t="s">
        <v>4431</v>
      </c>
      <c r="H36" s="910"/>
    </row>
    <row r="37" spans="1:8" ht="25.5" customHeight="1" x14ac:dyDescent="0.2">
      <c r="A37" s="127" t="s">
        <v>3295</v>
      </c>
      <c r="B37" s="49" t="s">
        <v>3812</v>
      </c>
      <c r="C37" s="50" t="s">
        <v>1361</v>
      </c>
      <c r="D37" s="49" t="s">
        <v>3395</v>
      </c>
      <c r="E37" s="128">
        <v>5569</v>
      </c>
      <c r="F37" s="49" t="s">
        <v>3488</v>
      </c>
      <c r="G37" s="929" t="s">
        <v>4102</v>
      </c>
      <c r="H37" s="910"/>
    </row>
    <row r="38" spans="1:8" x14ac:dyDescent="0.2">
      <c r="A38" s="127" t="s">
        <v>3296</v>
      </c>
      <c r="B38" s="49" t="s">
        <v>3811</v>
      </c>
      <c r="C38" s="50" t="s">
        <v>1360</v>
      </c>
      <c r="D38" s="49" t="s">
        <v>4991</v>
      </c>
      <c r="E38" s="128">
        <v>5576</v>
      </c>
      <c r="F38" s="49" t="s">
        <v>3744</v>
      </c>
      <c r="G38" s="929" t="s">
        <v>4103</v>
      </c>
      <c r="H38" s="910"/>
    </row>
    <row r="39" spans="1:8" x14ac:dyDescent="0.2">
      <c r="A39" s="127" t="s">
        <v>5354</v>
      </c>
      <c r="B39" s="49" t="s">
        <v>1948</v>
      </c>
      <c r="C39" s="50" t="s">
        <v>1359</v>
      </c>
      <c r="D39" s="49" t="s">
        <v>5356</v>
      </c>
      <c r="E39" s="128">
        <v>5545</v>
      </c>
      <c r="F39" s="49" t="s">
        <v>3485</v>
      </c>
      <c r="G39" s="929" t="s">
        <v>4104</v>
      </c>
      <c r="H39" s="910"/>
    </row>
    <row r="40" spans="1:8" ht="26.25" customHeight="1" x14ac:dyDescent="0.2">
      <c r="A40" s="127" t="s">
        <v>1970</v>
      </c>
      <c r="B40" s="49" t="s">
        <v>1947</v>
      </c>
      <c r="C40" s="50" t="s">
        <v>1358</v>
      </c>
      <c r="D40" s="49" t="s">
        <v>3396</v>
      </c>
      <c r="E40" s="128">
        <v>5506</v>
      </c>
      <c r="F40" s="49" t="s">
        <v>1099</v>
      </c>
      <c r="G40" s="929" t="s">
        <v>4105</v>
      </c>
      <c r="H40" s="910"/>
    </row>
    <row r="41" spans="1:8" x14ac:dyDescent="0.2">
      <c r="A41" s="127" t="s">
        <v>5355</v>
      </c>
      <c r="B41" s="49" t="s">
        <v>1946</v>
      </c>
      <c r="C41" s="50" t="s">
        <v>1357</v>
      </c>
      <c r="D41" s="49" t="s">
        <v>5357</v>
      </c>
      <c r="E41" s="128">
        <v>5539</v>
      </c>
      <c r="F41" s="49" t="s">
        <v>3485</v>
      </c>
      <c r="G41" s="929" t="s">
        <v>4106</v>
      </c>
      <c r="H41" s="910"/>
    </row>
    <row r="42" spans="1:8" x14ac:dyDescent="0.2">
      <c r="A42" s="127" t="s">
        <v>5891</v>
      </c>
      <c r="B42" s="49" t="s">
        <v>2594</v>
      </c>
      <c r="C42" s="50" t="s">
        <v>1356</v>
      </c>
      <c r="D42" s="49" t="s">
        <v>3397</v>
      </c>
      <c r="E42" s="128">
        <v>5577</v>
      </c>
      <c r="F42" s="49" t="s">
        <v>3938</v>
      </c>
      <c r="G42" s="929" t="s">
        <v>3397</v>
      </c>
      <c r="H42" s="910"/>
    </row>
    <row r="43" spans="1:8" ht="25.5" customHeight="1" x14ac:dyDescent="0.2">
      <c r="A43" s="127" t="s">
        <v>1971</v>
      </c>
      <c r="B43" s="49" t="s">
        <v>5439</v>
      </c>
      <c r="C43" s="50" t="s">
        <v>1355</v>
      </c>
      <c r="D43" s="49" t="s">
        <v>1745</v>
      </c>
      <c r="E43" s="128">
        <v>5563</v>
      </c>
      <c r="F43" s="49" t="s">
        <v>3744</v>
      </c>
      <c r="G43" s="929" t="s">
        <v>1744</v>
      </c>
      <c r="H43" s="910"/>
    </row>
    <row r="44" spans="1:8" x14ac:dyDescent="0.2">
      <c r="A44" s="127" t="s">
        <v>1972</v>
      </c>
      <c r="B44" s="49" t="s">
        <v>1769</v>
      </c>
      <c r="C44" s="50" t="s">
        <v>1354</v>
      </c>
      <c r="D44" s="49" t="s">
        <v>3398</v>
      </c>
      <c r="E44" s="128">
        <v>5449</v>
      </c>
      <c r="F44" s="49" t="s">
        <v>1099</v>
      </c>
      <c r="G44" s="929" t="s">
        <v>3398</v>
      </c>
      <c r="H44" s="910"/>
    </row>
    <row r="45" spans="1:8" x14ac:dyDescent="0.2">
      <c r="A45" s="127" t="s">
        <v>1770</v>
      </c>
      <c r="B45" s="49" t="s">
        <v>1750</v>
      </c>
      <c r="C45" s="50" t="s">
        <v>1771</v>
      </c>
      <c r="D45" s="49" t="s">
        <v>3766</v>
      </c>
      <c r="E45" s="128">
        <v>5425</v>
      </c>
      <c r="F45" s="49" t="s">
        <v>3744</v>
      </c>
      <c r="G45" s="929" t="s">
        <v>1772</v>
      </c>
      <c r="H45" s="910"/>
    </row>
    <row r="46" spans="1:8" x14ac:dyDescent="0.2">
      <c r="A46" s="127" t="s">
        <v>1973</v>
      </c>
      <c r="B46" s="49" t="s">
        <v>2407</v>
      </c>
      <c r="C46" s="50" t="s">
        <v>2606</v>
      </c>
      <c r="D46" s="49" t="s">
        <v>3996</v>
      </c>
      <c r="E46" s="128">
        <v>5421</v>
      </c>
      <c r="F46" s="49" t="s">
        <v>3744</v>
      </c>
      <c r="G46" s="929" t="s">
        <v>4107</v>
      </c>
      <c r="H46" s="910"/>
    </row>
    <row r="47" spans="1:8" x14ac:dyDescent="0.2">
      <c r="A47" s="127" t="s">
        <v>5271</v>
      </c>
      <c r="B47" s="49" t="s">
        <v>5840</v>
      </c>
      <c r="C47" s="50" t="s">
        <v>2989</v>
      </c>
      <c r="D47" s="49" t="s">
        <v>3056</v>
      </c>
      <c r="E47" s="128">
        <v>5246</v>
      </c>
      <c r="F47" s="49" t="s">
        <v>3744</v>
      </c>
      <c r="G47" s="929" t="s">
        <v>4108</v>
      </c>
      <c r="H47" s="910"/>
    </row>
    <row r="48" spans="1:8" x14ac:dyDescent="0.2">
      <c r="A48" s="127" t="s">
        <v>5272</v>
      </c>
      <c r="B48" s="49" t="s">
        <v>5726</v>
      </c>
      <c r="C48" s="50" t="s">
        <v>5727</v>
      </c>
      <c r="D48" s="49" t="s">
        <v>3997</v>
      </c>
      <c r="E48" s="128">
        <v>5252</v>
      </c>
      <c r="F48" s="49" t="s">
        <v>3744</v>
      </c>
      <c r="G48" s="929" t="s">
        <v>3683</v>
      </c>
      <c r="H48" s="910"/>
    </row>
    <row r="49" spans="1:8" ht="25.5" customHeight="1" thickBot="1" x14ac:dyDescent="0.25">
      <c r="A49" s="129" t="s">
        <v>5273</v>
      </c>
      <c r="B49" s="130" t="s">
        <v>1945</v>
      </c>
      <c r="C49" s="131" t="s">
        <v>5728</v>
      </c>
      <c r="D49" s="130" t="s">
        <v>6001</v>
      </c>
      <c r="E49" s="132">
        <v>5245</v>
      </c>
      <c r="F49" s="130" t="s">
        <v>3487</v>
      </c>
      <c r="G49" s="977" t="s">
        <v>3808</v>
      </c>
      <c r="H49" s="978"/>
    </row>
    <row r="51" spans="1:8" s="8" customFormat="1" x14ac:dyDescent="0.2">
      <c r="A51" s="222" t="s">
        <v>295</v>
      </c>
      <c r="B51" s="228" t="s">
        <v>4146</v>
      </c>
    </row>
  </sheetData>
  <mergeCells count="51">
    <mergeCell ref="G37:H37"/>
    <mergeCell ref="G38:H38"/>
    <mergeCell ref="G39:H39"/>
    <mergeCell ref="G40:H40"/>
    <mergeCell ref="G33:H33"/>
    <mergeCell ref="G34:H34"/>
    <mergeCell ref="G49:H49"/>
    <mergeCell ref="G41:H41"/>
    <mergeCell ref="G42:H42"/>
    <mergeCell ref="G43:H43"/>
    <mergeCell ref="G44:H44"/>
    <mergeCell ref="G45:H45"/>
    <mergeCell ref="G46:H46"/>
    <mergeCell ref="G47:H47"/>
    <mergeCell ref="G48:H48"/>
    <mergeCell ref="G26:H26"/>
    <mergeCell ref="G27:H27"/>
    <mergeCell ref="G28:H28"/>
    <mergeCell ref="G35:H35"/>
    <mergeCell ref="G36:H36"/>
    <mergeCell ref="G29:H29"/>
    <mergeCell ref="G30:H30"/>
    <mergeCell ref="G31:H31"/>
    <mergeCell ref="G32:H32"/>
    <mergeCell ref="G25:H25"/>
    <mergeCell ref="F18:H18"/>
    <mergeCell ref="G23:H23"/>
    <mergeCell ref="G24:H24"/>
    <mergeCell ref="E17:H17"/>
    <mergeCell ref="B19:H19"/>
    <mergeCell ref="B21:H21"/>
    <mergeCell ref="A23:B23"/>
    <mergeCell ref="A24:B24"/>
    <mergeCell ref="D24:F24"/>
    <mergeCell ref="D23:F23"/>
    <mergeCell ref="E11:F11"/>
    <mergeCell ref="A12:B12"/>
    <mergeCell ref="C12:D12"/>
    <mergeCell ref="C11:D11"/>
    <mergeCell ref="B17:C17"/>
    <mergeCell ref="A11:B11"/>
    <mergeCell ref="E12:F12"/>
    <mergeCell ref="A13:H13"/>
    <mergeCell ref="A1:B1"/>
    <mergeCell ref="C1:H1"/>
    <mergeCell ref="C2:H2"/>
    <mergeCell ref="A10:H10"/>
    <mergeCell ref="A3:B3"/>
    <mergeCell ref="A2:B2"/>
    <mergeCell ref="G4:H5"/>
    <mergeCell ref="G7:H8"/>
  </mergeCells>
  <phoneticPr fontId="0" type="noConversion"/>
  <hyperlinks>
    <hyperlink ref="D4" location="'104th'!A1" display="104th Ave Trail" xr:uid="{00000000-0004-0000-2300-000000000000}"/>
    <hyperlink ref="A2:B2" location="Overview!A1" tooltip="Go to Trail Network Overview sheet" display="Trail Network Overview" xr:uid="{00000000-0004-0000-2300-000001000000}"/>
    <hyperlink ref="D7" location="PlatteRiverN!A1" display="Platte River N Trail" xr:uid="{00000000-0004-0000-2300-000002000000}"/>
    <hyperlink ref="D6" location="FarmersCanalNE!A1" display="Farmers Canal NE" xr:uid="{00000000-0004-0000-2300-000003000000}"/>
    <hyperlink ref="D5" location="BigDryCreek!A1" display="Big Dry Creek Trail" xr:uid="{00000000-0004-0000-2300-000004000000}"/>
    <hyperlink ref="B51" location="RTD!A77" display="RTD-TN" xr:uid="{00000000-0004-0000-2300-000005000000}"/>
  </hyperlinks>
  <pageMargins left="1" right="0.75" top="0.75" bottom="0.75" header="0.5" footer="0.5"/>
  <pageSetup scale="80" orientation="portrait" r:id="rId1"/>
  <headerFooter alignWithMargins="0">
    <oddHeader>&amp;L&amp;"Arial,Bold"&amp;Uhttp://geobiking.org&amp;C&amp;F</oddHeader>
    <oddFooter>&amp;LAuthor: &amp;"Arial,Bold"Robert Prehn&amp;CData free for personal use and remains property of author.</oddFooter>
  </headerFooter>
  <webPublishItems count="1">
    <webPublishItem id="27543" divId="DR_North_27543" sourceType="sheet" destinationFile="C:\GPS\Bicycle\CO_DN\CO_DN_NCN.htm" title="GeoBiking CO_DN NCN Trail Description"/>
  </webPublishItem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H39"/>
  <sheetViews>
    <sheetView topLeftCell="A3" zoomScaleNormal="100" workbookViewId="0">
      <selection sqref="A1:B1"/>
    </sheetView>
  </sheetViews>
  <sheetFormatPr defaultRowHeight="12.75" x14ac:dyDescent="0.2"/>
  <cols>
    <col min="1" max="1" width="10.5703125" bestFit="1" customWidth="1"/>
    <col min="2" max="2" width="10.140625" bestFit="1" customWidth="1"/>
    <col min="3" max="3" width="12.140625" bestFit="1" customWidth="1"/>
    <col min="4" max="4" width="23.28515625" customWidth="1"/>
    <col min="5" max="5" width="9" bestFit="1" customWidth="1"/>
    <col min="6" max="6" width="14.7109375" bestFit="1" customWidth="1"/>
    <col min="7" max="7" width="8.140625" bestFit="1" customWidth="1"/>
    <col min="8" max="8" width="28.140625" customWidth="1"/>
  </cols>
  <sheetData>
    <row r="1" spans="1:8" ht="25.5" customHeight="1" x14ac:dyDescent="0.2">
      <c r="A1" s="942" t="s">
        <v>6565</v>
      </c>
      <c r="B1" s="943"/>
      <c r="C1" s="872" t="s">
        <v>6566</v>
      </c>
      <c r="D1" s="873"/>
      <c r="E1" s="873"/>
      <c r="F1" s="873"/>
      <c r="G1" s="873"/>
      <c r="H1" s="873"/>
    </row>
    <row r="2" spans="1:8" x14ac:dyDescent="0.2">
      <c r="A2" s="874" t="s">
        <v>2679</v>
      </c>
      <c r="B2" s="874"/>
      <c r="C2" s="875" t="s">
        <v>6621</v>
      </c>
      <c r="D2" s="875"/>
      <c r="E2" s="875"/>
      <c r="F2" s="875"/>
      <c r="G2" s="875"/>
      <c r="H2" s="875"/>
    </row>
    <row r="3" spans="1:8" x14ac:dyDescent="0.2">
      <c r="A3" s="874"/>
      <c r="B3" s="874"/>
      <c r="C3" s="18"/>
      <c r="E3" s="25"/>
      <c r="F3" s="25"/>
      <c r="G3" s="25"/>
      <c r="H3" s="25"/>
    </row>
    <row r="4" spans="1:8" x14ac:dyDescent="0.2">
      <c r="A4" s="186" t="s">
        <v>2545</v>
      </c>
      <c r="B4" s="539" t="s">
        <v>6567</v>
      </c>
      <c r="C4" s="27" t="s">
        <v>220</v>
      </c>
      <c r="D4" s="874" t="s">
        <v>6568</v>
      </c>
      <c r="E4" s="874"/>
      <c r="F4" s="874"/>
      <c r="G4" s="34"/>
      <c r="H4" s="34"/>
    </row>
    <row r="5" spans="1:8" x14ac:dyDescent="0.2">
      <c r="A5" s="143"/>
      <c r="B5" s="142"/>
      <c r="C5" s="27"/>
      <c r="D5" s="874" t="s">
        <v>6934</v>
      </c>
      <c r="E5" s="874"/>
      <c r="F5" s="874"/>
      <c r="G5" s="945"/>
      <c r="H5" s="945"/>
    </row>
    <row r="6" spans="1:8" x14ac:dyDescent="0.2">
      <c r="A6" s="28" t="s">
        <v>5202</v>
      </c>
      <c r="B6" s="3">
        <f>COUNT(E25:E39)</f>
        <v>14</v>
      </c>
      <c r="D6" s="2" t="s">
        <v>6569</v>
      </c>
      <c r="E6" s="200" t="s">
        <v>4508</v>
      </c>
      <c r="F6" s="200" t="s">
        <v>4871</v>
      </c>
      <c r="G6" s="1084" t="s">
        <v>6943</v>
      </c>
      <c r="H6" s="1084"/>
    </row>
    <row r="7" spans="1:8" x14ac:dyDescent="0.2">
      <c r="A7" s="143"/>
      <c r="B7" s="3"/>
      <c r="D7" s="2"/>
      <c r="E7" s="290" t="s">
        <v>6964</v>
      </c>
      <c r="F7" s="290">
        <v>42262</v>
      </c>
      <c r="G7" s="1084"/>
      <c r="H7" s="1084"/>
    </row>
    <row r="8" spans="1:8" ht="13.5" thickBot="1" x14ac:dyDescent="0.25">
      <c r="A8" s="143"/>
      <c r="B8" s="3"/>
      <c r="D8" s="2"/>
      <c r="E8" s="25"/>
      <c r="F8" s="199"/>
      <c r="G8" s="1255"/>
      <c r="H8" s="1255"/>
    </row>
    <row r="9" spans="1:8" x14ac:dyDescent="0.2">
      <c r="A9" s="877" t="s">
        <v>5619</v>
      </c>
      <c r="B9" s="878"/>
      <c r="C9" s="878"/>
      <c r="D9" s="878"/>
      <c r="E9" s="878"/>
      <c r="F9" s="878"/>
      <c r="G9" s="878"/>
      <c r="H9" s="879"/>
    </row>
    <row r="10" spans="1:8" s="24" customFormat="1" ht="13.5" thickBot="1" x14ac:dyDescent="0.25">
      <c r="A10" s="880" t="s">
        <v>3816</v>
      </c>
      <c r="B10" s="881"/>
      <c r="C10" s="882" t="s">
        <v>3817</v>
      </c>
      <c r="D10" s="882"/>
      <c r="E10" s="882" t="s">
        <v>3818</v>
      </c>
      <c r="F10" s="882"/>
      <c r="G10" s="191"/>
      <c r="H10" s="196" t="s">
        <v>530</v>
      </c>
    </row>
    <row r="11" spans="1:8" ht="13.5" thickBot="1" x14ac:dyDescent="0.25">
      <c r="A11" s="883"/>
      <c r="B11" s="883"/>
      <c r="C11" s="974">
        <v>8.5</v>
      </c>
      <c r="D11" s="1256"/>
      <c r="E11" s="883">
        <v>5.7</v>
      </c>
      <c r="F11" s="883"/>
      <c r="G11" s="192"/>
    </row>
    <row r="12" spans="1:8" x14ac:dyDescent="0.2">
      <c r="A12" s="867" t="s">
        <v>3081</v>
      </c>
      <c r="B12" s="868"/>
      <c r="C12" s="868"/>
      <c r="D12" s="868"/>
      <c r="E12" s="868"/>
      <c r="F12" s="868"/>
      <c r="G12" s="868"/>
      <c r="H12" s="869"/>
    </row>
    <row r="13" spans="1:8" ht="13.5" thickBot="1" x14ac:dyDescent="0.25">
      <c r="A13" s="12" t="s">
        <v>3819</v>
      </c>
      <c r="B13" s="13" t="s">
        <v>3820</v>
      </c>
      <c r="C13" s="14" t="s">
        <v>3821</v>
      </c>
      <c r="D13" s="13" t="s">
        <v>3822</v>
      </c>
      <c r="E13" s="13" t="s">
        <v>3823</v>
      </c>
      <c r="F13" s="13" t="s">
        <v>3363</v>
      </c>
      <c r="G13" s="13" t="s">
        <v>1388</v>
      </c>
      <c r="H13" s="195" t="s">
        <v>3824</v>
      </c>
    </row>
    <row r="14" spans="1:8" s="8" customFormat="1" x14ac:dyDescent="0.2">
      <c r="A14" s="21">
        <f>E25</f>
        <v>6020</v>
      </c>
      <c r="B14" s="21">
        <f>E25</f>
        <v>6020</v>
      </c>
      <c r="C14" s="22">
        <v>5748</v>
      </c>
      <c r="D14" s="22">
        <v>6490</v>
      </c>
      <c r="E14" s="22">
        <f>B14 - A14</f>
        <v>0</v>
      </c>
      <c r="F14" s="22">
        <v>1893</v>
      </c>
      <c r="G14" s="22"/>
      <c r="H14" s="3">
        <v>8</v>
      </c>
    </row>
    <row r="15" spans="1:8" s="8" customFormat="1" x14ac:dyDescent="0.2">
      <c r="A15" s="19"/>
      <c r="B15" s="19"/>
      <c r="C15" s="16"/>
      <c r="D15" s="17"/>
      <c r="E15" s="17"/>
      <c r="F15" s="17"/>
      <c r="G15" s="17"/>
      <c r="H15" s="17"/>
    </row>
    <row r="16" spans="1:8" s="8" customFormat="1" x14ac:dyDescent="0.2">
      <c r="A16" s="178" t="s">
        <v>3079</v>
      </c>
      <c r="B16" s="894" t="s">
        <v>4814</v>
      </c>
      <c r="C16" s="894"/>
      <c r="D16" s="177" t="s">
        <v>3080</v>
      </c>
      <c r="E16" s="890" t="s">
        <v>6619</v>
      </c>
      <c r="F16" s="890"/>
      <c r="G16" s="890"/>
      <c r="H16" s="890"/>
    </row>
    <row r="17" spans="1:8" s="8" customFormat="1" x14ac:dyDescent="0.2">
      <c r="A17" s="3"/>
      <c r="B17" s="3"/>
      <c r="C17" s="10"/>
      <c r="D17" s="175" t="s">
        <v>1165</v>
      </c>
      <c r="E17" s="246" t="s">
        <v>1175</v>
      </c>
      <c r="F17" s="11"/>
      <c r="G17" s="175" t="s">
        <v>3181</v>
      </c>
      <c r="H17" s="15">
        <v>249</v>
      </c>
    </row>
    <row r="18" spans="1:8" s="8" customFormat="1" ht="12.75" customHeight="1" x14ac:dyDescent="0.2">
      <c r="A18" s="148" t="s">
        <v>3083</v>
      </c>
      <c r="B18" s="1263" t="s">
        <v>6620</v>
      </c>
      <c r="C18" s="1264"/>
      <c r="D18" s="1264"/>
      <c r="E18" s="1264"/>
      <c r="F18" s="1264"/>
      <c r="G18" s="1264"/>
      <c r="H18" s="1264"/>
    </row>
    <row r="19" spans="1:8" s="8" customFormat="1" x14ac:dyDescent="0.2">
      <c r="A19" s="19"/>
      <c r="B19" s="19"/>
      <c r="C19" s="16"/>
      <c r="D19" s="17"/>
      <c r="E19" s="17"/>
      <c r="F19" s="17"/>
      <c r="G19" s="17"/>
      <c r="H19" s="17"/>
    </row>
    <row r="20" spans="1:8" s="8" customFormat="1" ht="12.75" customHeight="1" x14ac:dyDescent="0.2">
      <c r="A20" s="178" t="s">
        <v>3085</v>
      </c>
      <c r="B20" s="1265"/>
      <c r="C20" s="892"/>
      <c r="D20" s="892"/>
      <c r="E20" s="892"/>
      <c r="F20" s="892"/>
      <c r="G20" s="892"/>
      <c r="H20" s="892"/>
    </row>
    <row r="21" spans="1:8" ht="13.5" thickBot="1" x14ac:dyDescent="0.25">
      <c r="C21" s="1"/>
    </row>
    <row r="22" spans="1:8" ht="13.5" thickBot="1" x14ac:dyDescent="0.25">
      <c r="A22" s="1266" t="s">
        <v>2683</v>
      </c>
      <c r="B22" s="1266"/>
      <c r="C22" s="176" t="s">
        <v>5913</v>
      </c>
      <c r="D22" s="969" t="s">
        <v>5907</v>
      </c>
      <c r="E22" s="969"/>
      <c r="F22" s="969"/>
      <c r="G22" s="895" t="s">
        <v>5906</v>
      </c>
      <c r="H22" s="896"/>
    </row>
    <row r="23" spans="1:8" ht="13.5" thickBot="1" x14ac:dyDescent="0.25">
      <c r="A23" s="1260" t="s">
        <v>5909</v>
      </c>
      <c r="B23" s="1260"/>
      <c r="C23" s="540" t="s">
        <v>6622</v>
      </c>
      <c r="D23" s="901" t="s">
        <v>6626</v>
      </c>
      <c r="E23" s="876"/>
      <c r="F23" s="876"/>
      <c r="G23" s="902" t="s">
        <v>6626</v>
      </c>
      <c r="H23" s="902"/>
    </row>
    <row r="24" spans="1:8" s="3" customFormat="1" ht="13.5" thickBot="1" x14ac:dyDescent="0.25">
      <c r="A24" s="4" t="s">
        <v>3488</v>
      </c>
      <c r="B24" s="4" t="s">
        <v>3320</v>
      </c>
      <c r="C24" s="5" t="s">
        <v>3319</v>
      </c>
      <c r="D24" s="4" t="s">
        <v>3992</v>
      </c>
      <c r="E24" s="4" t="s">
        <v>3486</v>
      </c>
      <c r="F24" s="4" t="s">
        <v>3318</v>
      </c>
      <c r="G24" s="903" t="s">
        <v>3950</v>
      </c>
      <c r="H24" s="904"/>
    </row>
    <row r="25" spans="1:8" x14ac:dyDescent="0.2">
      <c r="A25" s="133" t="s">
        <v>6571</v>
      </c>
      <c r="B25" s="536" t="s">
        <v>6572</v>
      </c>
      <c r="C25" s="536" t="s">
        <v>6573</v>
      </c>
      <c r="D25" s="536" t="s">
        <v>6574</v>
      </c>
      <c r="E25" s="136">
        <v>6020</v>
      </c>
      <c r="F25" s="536" t="s">
        <v>3487</v>
      </c>
      <c r="G25" s="1267" t="s">
        <v>6575</v>
      </c>
      <c r="H25" s="1268"/>
    </row>
    <row r="26" spans="1:8" x14ac:dyDescent="0.2">
      <c r="A26" s="134" t="s">
        <v>6941</v>
      </c>
      <c r="B26" s="440" t="s">
        <v>6576</v>
      </c>
      <c r="C26" s="440" t="s">
        <v>6577</v>
      </c>
      <c r="D26" s="440" t="s">
        <v>6578</v>
      </c>
      <c r="E26" s="137">
        <v>6442</v>
      </c>
      <c r="F26" s="440" t="s">
        <v>3315</v>
      </c>
      <c r="G26" s="1193" t="s">
        <v>6942</v>
      </c>
      <c r="H26" s="1194"/>
    </row>
    <row r="27" spans="1:8" x14ac:dyDescent="0.2">
      <c r="A27" s="134" t="s">
        <v>6944</v>
      </c>
      <c r="B27" s="440" t="s">
        <v>6580</v>
      </c>
      <c r="C27" s="440" t="s">
        <v>6581</v>
      </c>
      <c r="D27" s="440" t="s">
        <v>6945</v>
      </c>
      <c r="E27" s="137">
        <v>6470</v>
      </c>
      <c r="F27" s="50" t="s">
        <v>3744</v>
      </c>
      <c r="G27" s="1193" t="s">
        <v>6946</v>
      </c>
      <c r="H27" s="1194"/>
    </row>
    <row r="28" spans="1:8" x14ac:dyDescent="0.2">
      <c r="A28" s="134" t="s">
        <v>6582</v>
      </c>
      <c r="B28" s="440" t="s">
        <v>6583</v>
      </c>
      <c r="C28" s="440" t="s">
        <v>6584</v>
      </c>
      <c r="D28" s="440" t="s">
        <v>6585</v>
      </c>
      <c r="E28" s="137">
        <v>6430</v>
      </c>
      <c r="F28" s="50" t="s">
        <v>3744</v>
      </c>
      <c r="G28" s="1193" t="s">
        <v>6586</v>
      </c>
      <c r="H28" s="1194"/>
    </row>
    <row r="29" spans="1:8" x14ac:dyDescent="0.2">
      <c r="A29" s="134" t="s">
        <v>6947</v>
      </c>
      <c r="B29" s="440" t="s">
        <v>6589</v>
      </c>
      <c r="C29" s="440" t="s">
        <v>6590</v>
      </c>
      <c r="D29" s="440" t="s">
        <v>6948</v>
      </c>
      <c r="E29" s="137">
        <v>6078</v>
      </c>
      <c r="F29" s="440" t="s">
        <v>3744</v>
      </c>
      <c r="G29" s="1193" t="s">
        <v>6951</v>
      </c>
      <c r="H29" s="1194"/>
    </row>
    <row r="30" spans="1:8" x14ac:dyDescent="0.2">
      <c r="A30" s="134" t="s">
        <v>6949</v>
      </c>
      <c r="B30" s="440" t="s">
        <v>6587</v>
      </c>
      <c r="C30" s="440" t="s">
        <v>6588</v>
      </c>
      <c r="D30" s="440" t="s">
        <v>6950</v>
      </c>
      <c r="E30" s="137">
        <v>6137</v>
      </c>
      <c r="F30" s="440" t="s">
        <v>3744</v>
      </c>
      <c r="G30" s="1193" t="s">
        <v>6952</v>
      </c>
      <c r="H30" s="1194"/>
    </row>
    <row r="31" spans="1:8" x14ac:dyDescent="0.2">
      <c r="A31" s="134" t="s">
        <v>6591</v>
      </c>
      <c r="B31" s="440" t="s">
        <v>6592</v>
      </c>
      <c r="C31" s="440" t="s">
        <v>6593</v>
      </c>
      <c r="D31" s="440" t="s">
        <v>6594</v>
      </c>
      <c r="E31" s="137">
        <v>5868</v>
      </c>
      <c r="F31" s="50" t="s">
        <v>3744</v>
      </c>
      <c r="G31" s="1193" t="s">
        <v>6595</v>
      </c>
      <c r="H31" s="1194"/>
    </row>
    <row r="32" spans="1:8" x14ac:dyDescent="0.2">
      <c r="A32" s="537" t="s">
        <v>6596</v>
      </c>
      <c r="B32" s="530" t="s">
        <v>6597</v>
      </c>
      <c r="C32" s="530" t="s">
        <v>6598</v>
      </c>
      <c r="D32" s="530" t="s">
        <v>3448</v>
      </c>
      <c r="E32" s="538">
        <v>5757</v>
      </c>
      <c r="F32" s="530" t="s">
        <v>3744</v>
      </c>
      <c r="G32" s="1202" t="s">
        <v>6599</v>
      </c>
      <c r="H32" s="1203"/>
    </row>
    <row r="33" spans="1:8" x14ac:dyDescent="0.2">
      <c r="A33" s="134" t="s">
        <v>6953</v>
      </c>
      <c r="B33" s="440" t="s">
        <v>6600</v>
      </c>
      <c r="C33" s="440" t="s">
        <v>6601</v>
      </c>
      <c r="D33" s="440" t="s">
        <v>6954</v>
      </c>
      <c r="E33" s="137">
        <v>6034</v>
      </c>
      <c r="F33" s="440" t="s">
        <v>3744</v>
      </c>
      <c r="G33" s="1193" t="s">
        <v>6602</v>
      </c>
      <c r="H33" s="1195"/>
    </row>
    <row r="34" spans="1:8" x14ac:dyDescent="0.2">
      <c r="A34" s="134" t="s">
        <v>6623</v>
      </c>
      <c r="B34" s="440" t="s">
        <v>6603</v>
      </c>
      <c r="C34" s="440" t="s">
        <v>6604</v>
      </c>
      <c r="D34" s="440" t="s">
        <v>6605</v>
      </c>
      <c r="E34" s="137">
        <v>6006</v>
      </c>
      <c r="F34" s="440" t="s">
        <v>3744</v>
      </c>
      <c r="G34" s="1193" t="s">
        <v>6606</v>
      </c>
      <c r="H34" s="1195"/>
    </row>
    <row r="35" spans="1:8" x14ac:dyDescent="0.2">
      <c r="A35" s="134" t="s">
        <v>6955</v>
      </c>
      <c r="B35" s="440" t="s">
        <v>6607</v>
      </c>
      <c r="C35" s="440" t="s">
        <v>6608</v>
      </c>
      <c r="D35" s="440" t="s">
        <v>6939</v>
      </c>
      <c r="E35" s="137">
        <v>5956</v>
      </c>
      <c r="F35" s="440" t="s">
        <v>3744</v>
      </c>
      <c r="G35" s="1193" t="s">
        <v>6610</v>
      </c>
      <c r="H35" s="1195"/>
    </row>
    <row r="36" spans="1:8" x14ac:dyDescent="0.2">
      <c r="A36" s="134" t="s">
        <v>6956</v>
      </c>
      <c r="B36" s="440" t="s">
        <v>6609</v>
      </c>
      <c r="C36" s="440" t="s">
        <v>5101</v>
      </c>
      <c r="D36" s="440" t="s">
        <v>6940</v>
      </c>
      <c r="E36" s="137">
        <v>6038</v>
      </c>
      <c r="F36" s="440" t="s">
        <v>3744</v>
      </c>
      <c r="G36" s="1193" t="s">
        <v>6611</v>
      </c>
      <c r="H36" s="1195"/>
    </row>
    <row r="37" spans="1:8" x14ac:dyDescent="0.2">
      <c r="A37" s="134" t="s">
        <v>6938</v>
      </c>
      <c r="B37" s="440" t="s">
        <v>6612</v>
      </c>
      <c r="C37" s="440" t="s">
        <v>6613</v>
      </c>
      <c r="D37" s="440" t="s">
        <v>6936</v>
      </c>
      <c r="E37" s="137">
        <v>6050</v>
      </c>
      <c r="F37" s="440" t="s">
        <v>3744</v>
      </c>
      <c r="G37" s="1193" t="s">
        <v>6614</v>
      </c>
      <c r="H37" s="1195"/>
    </row>
    <row r="38" spans="1:8" x14ac:dyDescent="0.2">
      <c r="A38" s="134" t="s">
        <v>6957</v>
      </c>
      <c r="B38" s="440" t="s">
        <v>6615</v>
      </c>
      <c r="C38" s="440" t="s">
        <v>6616</v>
      </c>
      <c r="D38" s="440" t="s">
        <v>6937</v>
      </c>
      <c r="E38" s="137">
        <v>6057</v>
      </c>
      <c r="F38" s="440" t="s">
        <v>3744</v>
      </c>
      <c r="G38" s="1193" t="s">
        <v>6617</v>
      </c>
      <c r="H38" s="1195"/>
    </row>
    <row r="39" spans="1:8" ht="13.5" thickBot="1" x14ac:dyDescent="0.25">
      <c r="A39" s="129" t="s">
        <v>6571</v>
      </c>
      <c r="B39" s="1257" t="s">
        <v>5299</v>
      </c>
      <c r="C39" s="1258"/>
      <c r="D39" s="1258"/>
      <c r="E39" s="1258"/>
      <c r="F39" s="1259"/>
      <c r="G39" s="1261" t="s">
        <v>6618</v>
      </c>
      <c r="H39" s="1262"/>
    </row>
  </sheetData>
  <mergeCells count="44">
    <mergeCell ref="D5:F5"/>
    <mergeCell ref="G39:H39"/>
    <mergeCell ref="D4:F4"/>
    <mergeCell ref="G5:H5"/>
    <mergeCell ref="G27:H27"/>
    <mergeCell ref="G28:H28"/>
    <mergeCell ref="G29:H29"/>
    <mergeCell ref="B18:H18"/>
    <mergeCell ref="B20:H20"/>
    <mergeCell ref="A22:B22"/>
    <mergeCell ref="C10:D10"/>
    <mergeCell ref="G22:H22"/>
    <mergeCell ref="G31:H31"/>
    <mergeCell ref="G25:H25"/>
    <mergeCell ref="G26:H26"/>
    <mergeCell ref="A12:H12"/>
    <mergeCell ref="A1:B1"/>
    <mergeCell ref="C1:H1"/>
    <mergeCell ref="A2:B2"/>
    <mergeCell ref="C2:H2"/>
    <mergeCell ref="A3:B3"/>
    <mergeCell ref="D22:F22"/>
    <mergeCell ref="G38:H38"/>
    <mergeCell ref="B39:F39"/>
    <mergeCell ref="G33:H33"/>
    <mergeCell ref="G34:H34"/>
    <mergeCell ref="G35:H35"/>
    <mergeCell ref="G36:H36"/>
    <mergeCell ref="G37:H37"/>
    <mergeCell ref="G30:H30"/>
    <mergeCell ref="G32:H32"/>
    <mergeCell ref="A23:B23"/>
    <mergeCell ref="D23:F23"/>
    <mergeCell ref="G23:H23"/>
    <mergeCell ref="G24:H24"/>
    <mergeCell ref="B16:C16"/>
    <mergeCell ref="E16:H16"/>
    <mergeCell ref="G6:H8"/>
    <mergeCell ref="A9:H9"/>
    <mergeCell ref="A10:B10"/>
    <mergeCell ref="E10:F10"/>
    <mergeCell ref="A11:B11"/>
    <mergeCell ref="C11:D11"/>
    <mergeCell ref="E11:F11"/>
  </mergeCells>
  <hyperlinks>
    <hyperlink ref="D4" location="CottonCanTilt!A1" display="CottonwoodCanyon TiltingMesa Trail" xr:uid="{00000000-0004-0000-2400-000000000000}"/>
    <hyperlink ref="A2:B2" location="Overview!A1" tooltip="Go to Trail Network Overview sheet" display="Trail Network Overview" xr:uid="{00000000-0004-0000-2400-000001000000}"/>
    <hyperlink ref="D5" location="MesaRimSpur!A1" display="MesaTop RimRock MesaSpur" xr:uid="{00000000-0004-0000-2400-000002000000}"/>
    <hyperlink ref="D5:F5" location="NTMOther!A1" display="N Table Mtn Other" xr:uid="{00000000-0004-0000-2400-000003000000}"/>
    <hyperlink ref="D6" location="RalstonCanal!A1" display="Ralston Canal" xr:uid="{00000000-0004-0000-2400-000004000000}"/>
  </hyperlinks>
  <pageMargins left="1" right="0.75" top="0.75" bottom="0.75" header="0.5" footer="0.5"/>
  <pageSetup scale="74" orientation="portrait" r:id="rId1"/>
  <headerFooter alignWithMargins="0">
    <oddHeader>&amp;L&amp;"Arial,Bold"&amp;Uhttp://geobiking.org&amp;C&amp;F</oddHeader>
    <oddFooter>&amp;LAuthor: &amp;"Arial,Bold"Robert Prehn&amp;CData free for personal use and remains property of author.&amp;R&amp;D</oddFooter>
  </headerFooter>
  <webPublishItems count="1">
    <webPublishItem id="10548" divId="CO_DN_10548" sourceType="sheet" destinationFile="C:\GPS\Bicycle\CO_DN\CO_DN_NTM.htm" title="CO_DN NTM GeoBiking Trail Description"/>
  </webPublishItem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H52"/>
  <sheetViews>
    <sheetView topLeftCell="A33" zoomScaleNormal="100" workbookViewId="0">
      <selection activeCell="F55" sqref="F55"/>
    </sheetView>
  </sheetViews>
  <sheetFormatPr defaultRowHeight="12.75" x14ac:dyDescent="0.2"/>
  <cols>
    <col min="1" max="1" width="11" bestFit="1" customWidth="1"/>
    <col min="2" max="2" width="11.42578125" bestFit="1" customWidth="1"/>
    <col min="3" max="3" width="13.140625" bestFit="1" customWidth="1"/>
    <col min="4" max="4" width="16.28515625" bestFit="1" customWidth="1"/>
    <col min="5" max="5" width="9.42578125" customWidth="1"/>
    <col min="6" max="6" width="15.140625" bestFit="1" customWidth="1"/>
    <col min="7" max="7" width="8.140625" bestFit="1" customWidth="1"/>
    <col min="8" max="8" width="29.42578125" customWidth="1"/>
  </cols>
  <sheetData>
    <row r="1" spans="1:8" ht="24" customHeight="1" x14ac:dyDescent="0.2">
      <c r="A1" s="942" t="s">
        <v>6778</v>
      </c>
      <c r="B1" s="943"/>
      <c r="C1" s="872" t="s">
        <v>6932</v>
      </c>
      <c r="D1" s="873"/>
      <c r="E1" s="873"/>
      <c r="F1" s="873"/>
      <c r="G1" s="873"/>
      <c r="H1" s="873"/>
    </row>
    <row r="2" spans="1:8" ht="19.5" customHeight="1" x14ac:dyDescent="0.2">
      <c r="A2" s="874" t="s">
        <v>2679</v>
      </c>
      <c r="B2" s="874"/>
      <c r="C2" s="872"/>
      <c r="D2" s="944"/>
      <c r="E2" s="944"/>
      <c r="F2" s="944"/>
      <c r="G2" s="944"/>
      <c r="H2" s="944"/>
    </row>
    <row r="3" spans="1:8" x14ac:dyDescent="0.2">
      <c r="A3" s="874"/>
      <c r="B3" s="874"/>
      <c r="C3" s="18"/>
      <c r="E3" s="25"/>
      <c r="F3" s="25"/>
      <c r="G3" s="25"/>
      <c r="H3" s="25"/>
    </row>
    <row r="4" spans="1:8" x14ac:dyDescent="0.2">
      <c r="A4" s="186" t="s">
        <v>2545</v>
      </c>
      <c r="B4" s="533" t="s">
        <v>6781</v>
      </c>
      <c r="C4" s="27" t="s">
        <v>220</v>
      </c>
      <c r="D4" s="874" t="s">
        <v>6568</v>
      </c>
      <c r="E4" s="874"/>
      <c r="F4" s="27" t="s">
        <v>3975</v>
      </c>
      <c r="G4" s="1275" t="s">
        <v>6933</v>
      </c>
      <c r="H4" s="1275"/>
    </row>
    <row r="5" spans="1:8" x14ac:dyDescent="0.2">
      <c r="A5" s="209"/>
      <c r="B5" s="533"/>
      <c r="C5" s="27"/>
      <c r="D5" s="874" t="s">
        <v>6579</v>
      </c>
      <c r="E5" s="874"/>
      <c r="F5" s="27"/>
      <c r="G5" s="1275"/>
      <c r="H5" s="1275"/>
    </row>
    <row r="6" spans="1:8" x14ac:dyDescent="0.2">
      <c r="C6" s="45"/>
      <c r="D6" s="874" t="s">
        <v>6780</v>
      </c>
      <c r="E6" s="874"/>
      <c r="F6" s="874"/>
      <c r="G6" s="1275"/>
      <c r="H6" s="1275"/>
    </row>
    <row r="7" spans="1:8" ht="12.75" customHeight="1" x14ac:dyDescent="0.2">
      <c r="A7" s="28" t="s">
        <v>5202</v>
      </c>
      <c r="B7" s="3">
        <f>COUNT(E28:E50)</f>
        <v>21</v>
      </c>
      <c r="C7" s="45"/>
      <c r="D7" s="874" t="s">
        <v>6779</v>
      </c>
      <c r="E7" s="874"/>
      <c r="F7" s="874"/>
      <c r="H7" s="156"/>
    </row>
    <row r="8" spans="1:8" x14ac:dyDescent="0.2">
      <c r="A8" s="143"/>
      <c r="B8" s="3"/>
      <c r="C8" s="9"/>
      <c r="E8" s="200" t="s">
        <v>4508</v>
      </c>
      <c r="F8" s="200" t="s">
        <v>4871</v>
      </c>
      <c r="G8" s="1124"/>
      <c r="H8" s="1124"/>
    </row>
    <row r="9" spans="1:8" x14ac:dyDescent="0.2">
      <c r="A9" s="186" t="s">
        <v>5794</v>
      </c>
      <c r="B9" s="535"/>
      <c r="C9" s="535"/>
      <c r="D9" s="535"/>
      <c r="E9" s="205">
        <v>42262</v>
      </c>
      <c r="F9" s="205"/>
      <c r="G9" s="1124"/>
      <c r="H9" s="1124"/>
    </row>
    <row r="10" spans="1:8" ht="13.5" thickBot="1" x14ac:dyDescent="0.25">
      <c r="A10" s="143"/>
      <c r="B10" s="3"/>
      <c r="C10" s="9"/>
      <c r="F10" s="199"/>
      <c r="G10" s="156"/>
      <c r="H10" s="156"/>
    </row>
    <row r="11" spans="1:8" x14ac:dyDescent="0.2">
      <c r="A11" s="1120" t="s">
        <v>5619</v>
      </c>
      <c r="B11" s="1121"/>
      <c r="C11" s="1121"/>
      <c r="D11" s="1121"/>
      <c r="E11" s="1121"/>
      <c r="F11" s="1121"/>
      <c r="G11" s="1121"/>
      <c r="H11" s="1122"/>
    </row>
    <row r="12" spans="1:8" s="24" customFormat="1" ht="13.5" thickBot="1" x14ac:dyDescent="0.25">
      <c r="A12" s="1126" t="s">
        <v>3816</v>
      </c>
      <c r="B12" s="1127"/>
      <c r="C12" s="1128" t="s">
        <v>3817</v>
      </c>
      <c r="D12" s="1128"/>
      <c r="E12" s="1128" t="s">
        <v>3818</v>
      </c>
      <c r="F12" s="1128"/>
      <c r="G12" s="198"/>
      <c r="H12" s="203" t="s">
        <v>530</v>
      </c>
    </row>
    <row r="13" spans="1:8" ht="13.5" thickBot="1" x14ac:dyDescent="0.25">
      <c r="A13" s="940"/>
      <c r="B13" s="940"/>
      <c r="C13" s="974">
        <v>10.1</v>
      </c>
      <c r="D13" s="941"/>
      <c r="E13" s="883">
        <v>6.6</v>
      </c>
      <c r="F13" s="883"/>
      <c r="G13" s="192"/>
    </row>
    <row r="14" spans="1:8" x14ac:dyDescent="0.2">
      <c r="A14" s="867" t="s">
        <v>3081</v>
      </c>
      <c r="B14" s="868"/>
      <c r="C14" s="868"/>
      <c r="D14" s="868"/>
      <c r="E14" s="868"/>
      <c r="F14" s="868"/>
      <c r="G14" s="868"/>
      <c r="H14" s="869"/>
    </row>
    <row r="15" spans="1:8" ht="13.5" thickBot="1" x14ac:dyDescent="0.25">
      <c r="A15" s="12" t="s">
        <v>3819</v>
      </c>
      <c r="B15" s="13" t="s">
        <v>3820</v>
      </c>
      <c r="C15" s="14" t="s">
        <v>3821</v>
      </c>
      <c r="D15" s="13" t="s">
        <v>3822</v>
      </c>
      <c r="E15" s="13" t="s">
        <v>3823</v>
      </c>
      <c r="F15" s="13" t="s">
        <v>3363</v>
      </c>
      <c r="G15" s="13" t="s">
        <v>1388</v>
      </c>
      <c r="H15" s="195" t="s">
        <v>3824</v>
      </c>
    </row>
    <row r="16" spans="1:8" s="8" customFormat="1" x14ac:dyDescent="0.2">
      <c r="A16" s="21">
        <f>E28</f>
        <v>5702</v>
      </c>
      <c r="B16" s="21">
        <f>E50</f>
        <v>5729</v>
      </c>
      <c r="C16" s="22">
        <v>5687</v>
      </c>
      <c r="D16" s="22">
        <v>6555</v>
      </c>
      <c r="E16" s="22">
        <f>B16 - A16</f>
        <v>27</v>
      </c>
      <c r="F16" s="22">
        <v>1670</v>
      </c>
      <c r="G16" s="22"/>
      <c r="H16" s="197">
        <v>6</v>
      </c>
    </row>
    <row r="17" spans="1:8" s="8" customFormat="1" x14ac:dyDescent="0.2">
      <c r="A17" s="19"/>
      <c r="B17" s="19"/>
      <c r="C17" s="16"/>
      <c r="D17" s="17"/>
      <c r="E17" s="17"/>
      <c r="F17" s="17"/>
      <c r="G17" s="17"/>
      <c r="H17" s="17"/>
    </row>
    <row r="18" spans="1:8" s="8" customFormat="1" ht="12.75" customHeight="1" x14ac:dyDescent="0.2">
      <c r="A18" s="148" t="s">
        <v>3079</v>
      </c>
      <c r="B18" s="951" t="s">
        <v>4814</v>
      </c>
      <c r="C18" s="951"/>
      <c r="D18" s="175" t="s">
        <v>3080</v>
      </c>
      <c r="E18" s="930" t="s">
        <v>6928</v>
      </c>
      <c r="F18" s="930"/>
      <c r="G18" s="930"/>
      <c r="H18" s="930"/>
    </row>
    <row r="19" spans="1:8" s="8" customFormat="1" x14ac:dyDescent="0.2">
      <c r="A19" s="19"/>
      <c r="B19" s="19"/>
      <c r="C19" s="16"/>
      <c r="D19" s="175" t="s">
        <v>1165</v>
      </c>
      <c r="E19" s="244" t="s">
        <v>6929</v>
      </c>
      <c r="F19" s="17"/>
      <c r="G19" s="175" t="s">
        <v>3181</v>
      </c>
      <c r="H19" s="244">
        <v>259</v>
      </c>
    </row>
    <row r="20" spans="1:8" s="8" customFormat="1" ht="12.75" customHeight="1" x14ac:dyDescent="0.2">
      <c r="A20" s="148" t="s">
        <v>3370</v>
      </c>
      <c r="B20" s="931" t="s">
        <v>6927</v>
      </c>
      <c r="C20" s="931"/>
      <c r="D20" s="931"/>
      <c r="E20" s="931"/>
      <c r="F20" s="931"/>
      <c r="G20" s="931"/>
      <c r="H20" s="931"/>
    </row>
    <row r="21" spans="1:8" s="8" customFormat="1" x14ac:dyDescent="0.2">
      <c r="A21" s="19"/>
      <c r="B21" s="19"/>
      <c r="C21" s="16"/>
      <c r="D21" s="17"/>
      <c r="E21" s="17"/>
      <c r="F21" s="17"/>
      <c r="G21" s="17"/>
      <c r="H21" s="17"/>
    </row>
    <row r="22" spans="1:8" s="8" customFormat="1" ht="27.75" customHeight="1" x14ac:dyDescent="0.2">
      <c r="A22" s="948" t="s">
        <v>3085</v>
      </c>
      <c r="B22" s="1090" t="s">
        <v>6930</v>
      </c>
      <c r="C22" s="1090"/>
      <c r="D22" s="1090"/>
      <c r="E22" s="1090"/>
      <c r="F22" s="1090"/>
      <c r="G22" s="1090"/>
      <c r="H22" s="1090"/>
    </row>
    <row r="23" spans="1:8" s="8" customFormat="1" ht="27.75" customHeight="1" x14ac:dyDescent="0.2">
      <c r="A23" s="948"/>
      <c r="B23" s="951" t="s">
        <v>6931</v>
      </c>
      <c r="C23" s="951"/>
      <c r="D23" s="951"/>
      <c r="E23" s="951"/>
      <c r="F23" s="951"/>
      <c r="G23" s="951"/>
      <c r="H23" s="951"/>
    </row>
    <row r="24" spans="1:8" ht="13.5" thickBot="1" x14ac:dyDescent="0.25">
      <c r="C24" s="1"/>
    </row>
    <row r="25" spans="1:8" ht="13.5" thickBot="1" x14ac:dyDescent="0.25">
      <c r="A25" s="934" t="s">
        <v>2683</v>
      </c>
      <c r="B25" s="934"/>
      <c r="C25" s="164" t="s">
        <v>5913</v>
      </c>
      <c r="D25" s="934" t="s">
        <v>5907</v>
      </c>
      <c r="E25" s="934"/>
      <c r="F25" s="934"/>
      <c r="G25" s="1130" t="s">
        <v>5906</v>
      </c>
      <c r="H25" s="1131"/>
    </row>
    <row r="26" spans="1:8" ht="13.5" thickBot="1" x14ac:dyDescent="0.25">
      <c r="A26" s="1274" t="s">
        <v>4512</v>
      </c>
      <c r="B26" s="1274"/>
      <c r="C26" s="565" t="s">
        <v>2812</v>
      </c>
      <c r="D26" s="931" t="s">
        <v>6925</v>
      </c>
      <c r="E26" s="971"/>
      <c r="F26" s="971"/>
      <c r="G26" s="973" t="s">
        <v>6926</v>
      </c>
      <c r="H26" s="973"/>
    </row>
    <row r="27" spans="1:8" s="3" customFormat="1" ht="13.5" thickBot="1" x14ac:dyDescent="0.25">
      <c r="A27" s="4" t="s">
        <v>3488</v>
      </c>
      <c r="B27" s="4" t="s">
        <v>3320</v>
      </c>
      <c r="C27" s="5" t="s">
        <v>3319</v>
      </c>
      <c r="D27" s="4" t="s">
        <v>3992</v>
      </c>
      <c r="E27" s="4" t="s">
        <v>3486</v>
      </c>
      <c r="F27" s="4" t="s">
        <v>3318</v>
      </c>
      <c r="G27" s="903" t="s">
        <v>3950</v>
      </c>
      <c r="H27" s="904"/>
    </row>
    <row r="28" spans="1:8" x14ac:dyDescent="0.2">
      <c r="A28" s="107" t="s">
        <v>6823</v>
      </c>
      <c r="B28" s="108" t="s">
        <v>6824</v>
      </c>
      <c r="C28" s="109" t="s">
        <v>6825</v>
      </c>
      <c r="D28" s="108" t="s">
        <v>6826</v>
      </c>
      <c r="E28" s="110">
        <v>5702</v>
      </c>
      <c r="F28" s="108" t="s">
        <v>3744</v>
      </c>
      <c r="G28" s="927" t="s">
        <v>6827</v>
      </c>
      <c r="H28" s="928"/>
    </row>
    <row r="29" spans="1:8" x14ac:dyDescent="0.2">
      <c r="A29" s="111" t="s">
        <v>6888</v>
      </c>
      <c r="B29" s="112" t="s">
        <v>6829</v>
      </c>
      <c r="C29" s="113" t="s">
        <v>6830</v>
      </c>
      <c r="D29" s="475" t="s">
        <v>6889</v>
      </c>
      <c r="E29" s="114">
        <v>5816</v>
      </c>
      <c r="F29" s="112" t="s">
        <v>3744</v>
      </c>
      <c r="G29" s="1272" t="s">
        <v>6890</v>
      </c>
      <c r="H29" s="924"/>
    </row>
    <row r="30" spans="1:8" x14ac:dyDescent="0.2">
      <c r="A30" s="111" t="s">
        <v>6832</v>
      </c>
      <c r="B30" s="112" t="s">
        <v>6838</v>
      </c>
      <c r="C30" s="113" t="s">
        <v>6839</v>
      </c>
      <c r="D30" s="112" t="s">
        <v>6835</v>
      </c>
      <c r="E30" s="114">
        <v>5891</v>
      </c>
      <c r="F30" s="112" t="s">
        <v>3744</v>
      </c>
      <c r="G30" s="926" t="s">
        <v>6836</v>
      </c>
      <c r="H30" s="925"/>
    </row>
    <row r="31" spans="1:8" x14ac:dyDescent="0.2">
      <c r="A31" s="111" t="s">
        <v>6837</v>
      </c>
      <c r="B31" s="112" t="s">
        <v>6833</v>
      </c>
      <c r="C31" s="113" t="s">
        <v>6834</v>
      </c>
      <c r="D31" s="112" t="s">
        <v>6840</v>
      </c>
      <c r="E31" s="114">
        <v>5891</v>
      </c>
      <c r="F31" s="112" t="s">
        <v>3744</v>
      </c>
      <c r="G31" s="926" t="s">
        <v>6844</v>
      </c>
      <c r="H31" s="925"/>
    </row>
    <row r="32" spans="1:8" x14ac:dyDescent="0.2">
      <c r="A32" s="111" t="s">
        <v>6841</v>
      </c>
      <c r="B32" s="112" t="s">
        <v>6615</v>
      </c>
      <c r="C32" s="113" t="s">
        <v>6616</v>
      </c>
      <c r="D32" s="112" t="s">
        <v>6842</v>
      </c>
      <c r="E32" s="114">
        <v>6006</v>
      </c>
      <c r="F32" s="112" t="s">
        <v>3744</v>
      </c>
      <c r="G32" s="926" t="s">
        <v>6843</v>
      </c>
      <c r="H32" s="925"/>
    </row>
    <row r="33" spans="1:8" ht="27" customHeight="1" x14ac:dyDescent="0.2">
      <c r="A33" s="111" t="s">
        <v>6845</v>
      </c>
      <c r="B33" s="112" t="s">
        <v>6846</v>
      </c>
      <c r="C33" s="113" t="s">
        <v>6847</v>
      </c>
      <c r="D33" s="112" t="s">
        <v>6848</v>
      </c>
      <c r="E33" s="114">
        <v>6425</v>
      </c>
      <c r="F33" s="112" t="s">
        <v>3744</v>
      </c>
      <c r="G33" s="1272" t="s">
        <v>6849</v>
      </c>
      <c r="H33" s="925"/>
    </row>
    <row r="34" spans="1:8" x14ac:dyDescent="0.2">
      <c r="A34" s="111" t="s">
        <v>6850</v>
      </c>
      <c r="B34" s="475" t="s">
        <v>6851</v>
      </c>
      <c r="C34" s="566" t="s">
        <v>6852</v>
      </c>
      <c r="D34" s="475" t="s">
        <v>6853</v>
      </c>
      <c r="E34" s="114">
        <v>6443</v>
      </c>
      <c r="F34" s="475" t="s">
        <v>3744</v>
      </c>
      <c r="G34" s="1094" t="s">
        <v>6854</v>
      </c>
      <c r="H34" s="925"/>
    </row>
    <row r="35" spans="1:8" x14ac:dyDescent="0.2">
      <c r="A35" s="111" t="s">
        <v>6855</v>
      </c>
      <c r="B35" s="475" t="s">
        <v>6856</v>
      </c>
      <c r="C35" s="566" t="s">
        <v>6857</v>
      </c>
      <c r="D35" s="475" t="s">
        <v>6858</v>
      </c>
      <c r="E35" s="114">
        <v>6469</v>
      </c>
      <c r="F35" s="475" t="s">
        <v>641</v>
      </c>
      <c r="G35" s="1272" t="s">
        <v>6859</v>
      </c>
      <c r="H35" s="924"/>
    </row>
    <row r="36" spans="1:8" x14ac:dyDescent="0.2">
      <c r="A36" s="111" t="s">
        <v>6860</v>
      </c>
      <c r="B36" s="475" t="s">
        <v>6861</v>
      </c>
      <c r="C36" s="566" t="s">
        <v>6862</v>
      </c>
      <c r="D36" s="475" t="s">
        <v>6863</v>
      </c>
      <c r="E36" s="114">
        <v>6471</v>
      </c>
      <c r="F36" s="475" t="s">
        <v>3744</v>
      </c>
      <c r="G36" s="1272" t="s">
        <v>6864</v>
      </c>
      <c r="H36" s="924"/>
    </row>
    <row r="37" spans="1:8" x14ac:dyDescent="0.2">
      <c r="A37" s="111" t="s">
        <v>6850</v>
      </c>
      <c r="B37" s="919" t="s">
        <v>5299</v>
      </c>
      <c r="C37" s="1139"/>
      <c r="D37" s="1139"/>
      <c r="E37" s="1139"/>
      <c r="F37" s="1140"/>
      <c r="G37" s="1094" t="s">
        <v>6865</v>
      </c>
      <c r="H37" s="925"/>
    </row>
    <row r="38" spans="1:8" x14ac:dyDescent="0.2">
      <c r="A38" s="111" t="s">
        <v>6866</v>
      </c>
      <c r="B38" s="567" t="s">
        <v>6867</v>
      </c>
      <c r="C38" s="568" t="s">
        <v>6868</v>
      </c>
      <c r="D38" s="569" t="s">
        <v>6869</v>
      </c>
      <c r="E38" s="578">
        <v>6467</v>
      </c>
      <c r="F38" s="570" t="s">
        <v>3744</v>
      </c>
      <c r="G38" s="919" t="s">
        <v>6870</v>
      </c>
      <c r="H38" s="1271"/>
    </row>
    <row r="39" spans="1:8" x14ac:dyDescent="0.2">
      <c r="A39" s="111" t="s">
        <v>6871</v>
      </c>
      <c r="B39" s="567" t="s">
        <v>6872</v>
      </c>
      <c r="C39" s="568" t="s">
        <v>6873</v>
      </c>
      <c r="D39" s="569" t="s">
        <v>6874</v>
      </c>
      <c r="E39" s="578">
        <v>6488</v>
      </c>
      <c r="F39" s="570" t="s">
        <v>3744</v>
      </c>
      <c r="G39" s="919" t="s">
        <v>6875</v>
      </c>
      <c r="H39" s="1271"/>
    </row>
    <row r="40" spans="1:8" x14ac:dyDescent="0.2">
      <c r="A40" s="111" t="s">
        <v>6876</v>
      </c>
      <c r="B40" s="567" t="s">
        <v>6877</v>
      </c>
      <c r="C40" s="568" t="s">
        <v>6878</v>
      </c>
      <c r="D40" s="569" t="s">
        <v>6879</v>
      </c>
      <c r="E40" s="578">
        <v>6543</v>
      </c>
      <c r="F40" s="570" t="s">
        <v>3936</v>
      </c>
      <c r="G40" s="919" t="s">
        <v>6880</v>
      </c>
      <c r="H40" s="1271"/>
    </row>
    <row r="41" spans="1:8" x14ac:dyDescent="0.2">
      <c r="A41" s="111" t="s">
        <v>6881</v>
      </c>
      <c r="B41" s="567" t="s">
        <v>6882</v>
      </c>
      <c r="C41" s="568" t="s">
        <v>6883</v>
      </c>
      <c r="D41" s="569" t="s">
        <v>6884</v>
      </c>
      <c r="E41" s="578">
        <v>6358</v>
      </c>
      <c r="F41" s="570" t="s">
        <v>3744</v>
      </c>
      <c r="G41" s="919" t="s">
        <v>6885</v>
      </c>
      <c r="H41" s="1271"/>
    </row>
    <row r="42" spans="1:8" x14ac:dyDescent="0.2">
      <c r="A42" s="111" t="s">
        <v>6828</v>
      </c>
      <c r="B42" s="567" t="s">
        <v>6600</v>
      </c>
      <c r="C42" s="568" t="s">
        <v>6886</v>
      </c>
      <c r="D42" s="569" t="s">
        <v>6831</v>
      </c>
      <c r="E42" s="578">
        <v>6040</v>
      </c>
      <c r="F42" s="570" t="s">
        <v>3744</v>
      </c>
      <c r="G42" s="919" t="s">
        <v>6887</v>
      </c>
      <c r="H42" s="1271"/>
    </row>
    <row r="43" spans="1:8" x14ac:dyDescent="0.2">
      <c r="A43" s="111" t="s">
        <v>6881</v>
      </c>
      <c r="B43" s="919" t="s">
        <v>5299</v>
      </c>
      <c r="C43" s="1137"/>
      <c r="D43" s="1137"/>
      <c r="E43" s="1137"/>
      <c r="F43" s="1138"/>
      <c r="G43" s="919" t="s">
        <v>6891</v>
      </c>
      <c r="H43" s="1271"/>
    </row>
    <row r="44" spans="1:8" x14ac:dyDescent="0.2">
      <c r="A44" s="111" t="s">
        <v>6892</v>
      </c>
      <c r="B44" s="567" t="s">
        <v>6893</v>
      </c>
      <c r="C44" s="568" t="s">
        <v>4483</v>
      </c>
      <c r="D44" s="569" t="s">
        <v>6895</v>
      </c>
      <c r="E44" s="579">
        <v>6435</v>
      </c>
      <c r="F44" s="570" t="s">
        <v>3744</v>
      </c>
      <c r="G44" s="919" t="s">
        <v>6894</v>
      </c>
      <c r="H44" s="1271"/>
    </row>
    <row r="45" spans="1:8" x14ac:dyDescent="0.2">
      <c r="A45" s="111" t="s">
        <v>6896</v>
      </c>
      <c r="B45" s="567" t="s">
        <v>6897</v>
      </c>
      <c r="C45" s="568" t="s">
        <v>6898</v>
      </c>
      <c r="D45" s="569" t="s">
        <v>6899</v>
      </c>
      <c r="E45" s="579">
        <v>6135</v>
      </c>
      <c r="F45" s="570" t="s">
        <v>3744</v>
      </c>
      <c r="G45" s="919" t="s">
        <v>6900</v>
      </c>
      <c r="H45" s="1271"/>
    </row>
    <row r="46" spans="1:8" x14ac:dyDescent="0.2">
      <c r="A46" s="111" t="s">
        <v>6901</v>
      </c>
      <c r="B46" s="567" t="s">
        <v>6902</v>
      </c>
      <c r="C46" s="568" t="s">
        <v>6903</v>
      </c>
      <c r="D46" s="569" t="s">
        <v>6904</v>
      </c>
      <c r="E46" s="579">
        <v>6091</v>
      </c>
      <c r="F46" s="570" t="s">
        <v>3744</v>
      </c>
      <c r="G46" s="919" t="s">
        <v>6905</v>
      </c>
      <c r="H46" s="1271"/>
    </row>
    <row r="47" spans="1:8" x14ac:dyDescent="0.2">
      <c r="A47" s="111" t="s">
        <v>6906</v>
      </c>
      <c r="B47" s="567" t="s">
        <v>6907</v>
      </c>
      <c r="C47" s="568" t="s">
        <v>6908</v>
      </c>
      <c r="D47" s="569" t="s">
        <v>6909</v>
      </c>
      <c r="E47" s="579">
        <v>5881</v>
      </c>
      <c r="F47" s="570" t="s">
        <v>3744</v>
      </c>
      <c r="G47" s="919" t="s">
        <v>6910</v>
      </c>
      <c r="H47" s="1271"/>
    </row>
    <row r="48" spans="1:8" x14ac:dyDescent="0.2">
      <c r="A48" s="571" t="s">
        <v>6911</v>
      </c>
      <c r="B48" s="572" t="s">
        <v>6912</v>
      </c>
      <c r="C48" s="573" t="s">
        <v>6913</v>
      </c>
      <c r="D48" s="574" t="s">
        <v>6914</v>
      </c>
      <c r="E48" s="580">
        <v>5847</v>
      </c>
      <c r="F48" s="575" t="s">
        <v>3744</v>
      </c>
      <c r="G48" s="1269" t="s">
        <v>6915</v>
      </c>
      <c r="H48" s="1270"/>
    </row>
    <row r="49" spans="1:8" x14ac:dyDescent="0.2">
      <c r="A49" s="111" t="s">
        <v>6916</v>
      </c>
      <c r="B49" s="475" t="s">
        <v>6917</v>
      </c>
      <c r="C49" s="566" t="s">
        <v>6918</v>
      </c>
      <c r="D49" s="475" t="s">
        <v>6919</v>
      </c>
      <c r="E49" s="114">
        <v>5752</v>
      </c>
      <c r="F49" s="112" t="s">
        <v>3744</v>
      </c>
      <c r="G49" s="1094" t="s">
        <v>6920</v>
      </c>
      <c r="H49" s="925"/>
    </row>
    <row r="50" spans="1:8" ht="13.5" thickBot="1" x14ac:dyDescent="0.25">
      <c r="A50" s="115" t="s">
        <v>6921</v>
      </c>
      <c r="B50" s="576" t="s">
        <v>6922</v>
      </c>
      <c r="C50" s="577" t="s">
        <v>6923</v>
      </c>
      <c r="D50" s="576" t="s">
        <v>3448</v>
      </c>
      <c r="E50" s="118">
        <v>5729</v>
      </c>
      <c r="F50" s="116" t="s">
        <v>3744</v>
      </c>
      <c r="G50" s="1273" t="s">
        <v>6924</v>
      </c>
      <c r="H50" s="922"/>
    </row>
    <row r="52" spans="1:8" s="8" customFormat="1" x14ac:dyDescent="0.2">
      <c r="A52" s="28" t="s">
        <v>295</v>
      </c>
      <c r="B52" s="225" t="s">
        <v>5980</v>
      </c>
    </row>
  </sheetData>
  <mergeCells count="57">
    <mergeCell ref="A14:H14"/>
    <mergeCell ref="B18:C18"/>
    <mergeCell ref="E18:H18"/>
    <mergeCell ref="B20:H20"/>
    <mergeCell ref="B23:H23"/>
    <mergeCell ref="A22:A23"/>
    <mergeCell ref="A1:B1"/>
    <mergeCell ref="C1:H1"/>
    <mergeCell ref="A2:B2"/>
    <mergeCell ref="C2:H2"/>
    <mergeCell ref="A3:B3"/>
    <mergeCell ref="A13:B13"/>
    <mergeCell ref="D4:E4"/>
    <mergeCell ref="D6:F6"/>
    <mergeCell ref="A11:H11"/>
    <mergeCell ref="A12:B12"/>
    <mergeCell ref="G4:H6"/>
    <mergeCell ref="G8:H9"/>
    <mergeCell ref="C12:D12"/>
    <mergeCell ref="E12:F12"/>
    <mergeCell ref="D5:E5"/>
    <mergeCell ref="G31:H31"/>
    <mergeCell ref="A26:B26"/>
    <mergeCell ref="D26:F26"/>
    <mergeCell ref="G26:H26"/>
    <mergeCell ref="B22:H22"/>
    <mergeCell ref="A25:B25"/>
    <mergeCell ref="G25:H25"/>
    <mergeCell ref="G50:H50"/>
    <mergeCell ref="G33:H33"/>
    <mergeCell ref="G34:H34"/>
    <mergeCell ref="G35:H35"/>
    <mergeCell ref="G36:H36"/>
    <mergeCell ref="G37:H37"/>
    <mergeCell ref="G49:H49"/>
    <mergeCell ref="G43:H43"/>
    <mergeCell ref="G46:H46"/>
    <mergeCell ref="G47:H47"/>
    <mergeCell ref="G42:H42"/>
    <mergeCell ref="G44:H44"/>
    <mergeCell ref="G45:H45"/>
    <mergeCell ref="G32:H32"/>
    <mergeCell ref="D7:F7"/>
    <mergeCell ref="G48:H48"/>
    <mergeCell ref="B37:F37"/>
    <mergeCell ref="G38:H38"/>
    <mergeCell ref="G39:H39"/>
    <mergeCell ref="G40:H40"/>
    <mergeCell ref="G41:H41"/>
    <mergeCell ref="C13:D13"/>
    <mergeCell ref="E13:F13"/>
    <mergeCell ref="G27:H27"/>
    <mergeCell ref="G28:H28"/>
    <mergeCell ref="G29:H29"/>
    <mergeCell ref="D25:F25"/>
    <mergeCell ref="B43:F43"/>
    <mergeCell ref="G30:H30"/>
  </mergeCells>
  <hyperlinks>
    <hyperlink ref="D6" location="NTableMtn!A1" tooltip="Powerline &amp; Harper Lake area trails in Louisville" display="N Table Mtn Loop Trail" xr:uid="{00000000-0004-0000-2500-000000000000}"/>
    <hyperlink ref="A2:B2" location="Overview!A1" tooltip="Go to Trail Network Overview sheet" display="Trail Network Overview" xr:uid="{00000000-0004-0000-2500-000001000000}"/>
    <hyperlink ref="B52" location="RTD!A70" display="RTD-SL" xr:uid="{00000000-0004-0000-2500-000002000000}"/>
    <hyperlink ref="D7" location="VanBibberW!A1" display="Van Bibber W via 59th dr" xr:uid="{00000000-0004-0000-2500-000003000000}"/>
    <hyperlink ref="D7:F7" location="VanBibberW!A1" display="Van Bibber W via 59th Dr or Crestone St" xr:uid="{00000000-0004-0000-2500-000004000000}"/>
    <hyperlink ref="D4" location="NTableMtn!A1" tooltip="Powerline &amp; Harper Lake area trails in Louisville" display="N Table Mtn Loop Trail" xr:uid="{00000000-0004-0000-2500-000005000000}"/>
    <hyperlink ref="D6:E6" location="RalstonCanal!A1" tooltip="Powerline &amp; Harper Lake area trails in Louisville" display="Ralston Canal Trail (Fairmont Canal Section" xr:uid="{00000000-0004-0000-2500-000006000000}"/>
    <hyperlink ref="D6:F6" location="RalstonCanal!A1" tooltip="Powerline &amp; Harper Lake area trails in Louisville" display="Ralston Canal Trail (Fairmont Canal Section)" xr:uid="{00000000-0004-0000-2500-000007000000}"/>
    <hyperlink ref="D5" location="NTableMtn!A1" tooltip="Powerline &amp; Harper Lake area trails in Louisville" display="N Table Mtn Loop Trail" xr:uid="{00000000-0004-0000-2500-000008000000}"/>
    <hyperlink ref="D4:E4" location="GoldenLeyden!A1" tooltip="Powerline &amp; Harper Lake area trails in Louisville" display="Golden Leyden" xr:uid="{00000000-0004-0000-2500-000009000000}"/>
  </hyperlinks>
  <pageMargins left="1" right="0.75" top="0.75" bottom="0.75" header="0.5" footer="0.5"/>
  <pageSetup scale="76" orientation="portrait" r:id="rId1"/>
  <headerFooter alignWithMargins="0">
    <oddHeader>&amp;L&amp;"Arial,Bold"&amp;Uhttp://geobiking.org&amp;C&amp;F</oddHeader>
    <oddFooter>&amp;LAuthor: &amp;"Arial,Bold"Robert Prehn&amp;CData free for personal use and remains property of author.&amp;R&amp;D</oddFooter>
  </headerFooter>
  <webPublishItems count="1">
    <webPublishItem id="24776" divId="CO_DN_24776" sourceType="sheet" destinationFile="C:\GPS\Bicycle\CO_DN\CO_DN_NTMO.htm" title="GeoBiking CO_DN NTMO Trail Description"/>
  </webPublishItem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6">
    <pageSetUpPr fitToPage="1"/>
  </sheetPr>
  <dimension ref="A1:H39"/>
  <sheetViews>
    <sheetView topLeftCell="A2" zoomScaleNormal="100" workbookViewId="0">
      <selection activeCell="A2" sqref="A1:XFD1048576"/>
    </sheetView>
  </sheetViews>
  <sheetFormatPr defaultRowHeight="12.75" x14ac:dyDescent="0.2"/>
  <cols>
    <col min="1" max="1" width="10.42578125" bestFit="1" customWidth="1"/>
    <col min="2" max="2" width="11.42578125" bestFit="1" customWidth="1"/>
    <col min="3" max="3" width="13.140625" bestFit="1" customWidth="1"/>
    <col min="4" max="4" width="19.140625" bestFit="1" customWidth="1"/>
    <col min="5" max="5" width="8.140625" bestFit="1" customWidth="1"/>
    <col min="6" max="6" width="16.140625" customWidth="1"/>
    <col min="7" max="7" width="8.140625" bestFit="1" customWidth="1"/>
    <col min="8" max="8" width="23.7109375" customWidth="1"/>
  </cols>
  <sheetData>
    <row r="1" spans="1:8" ht="21.75" customHeight="1" x14ac:dyDescent="0.2">
      <c r="A1" s="942" t="s">
        <v>1268</v>
      </c>
      <c r="B1" s="943"/>
      <c r="C1" s="872" t="s">
        <v>2811</v>
      </c>
      <c r="D1" s="873"/>
      <c r="E1" s="873"/>
      <c r="F1" s="873"/>
      <c r="G1" s="873"/>
      <c r="H1" s="873"/>
    </row>
    <row r="2" spans="1:8" ht="18.75" customHeight="1" x14ac:dyDescent="0.2">
      <c r="A2" s="874" t="s">
        <v>2679</v>
      </c>
      <c r="B2" s="874"/>
      <c r="C2" s="872" t="s">
        <v>3332</v>
      </c>
      <c r="D2" s="944"/>
      <c r="E2" s="944"/>
      <c r="F2" s="944"/>
      <c r="G2" s="944"/>
      <c r="H2" s="944"/>
    </row>
    <row r="3" spans="1:8" x14ac:dyDescent="0.2">
      <c r="A3" s="874"/>
      <c r="B3" s="874"/>
      <c r="C3" s="18"/>
      <c r="E3" s="25"/>
      <c r="F3" s="25"/>
      <c r="G3" s="25"/>
      <c r="H3" s="25"/>
    </row>
    <row r="4" spans="1:8" x14ac:dyDescent="0.2">
      <c r="A4" s="186" t="s">
        <v>2545</v>
      </c>
      <c r="B4" s="208" t="s">
        <v>1268</v>
      </c>
      <c r="C4" s="27" t="s">
        <v>220</v>
      </c>
      <c r="D4" s="2" t="s">
        <v>1653</v>
      </c>
      <c r="E4" s="25"/>
      <c r="F4" s="27" t="s">
        <v>3975</v>
      </c>
      <c r="G4" s="946" t="s">
        <v>3945</v>
      </c>
      <c r="H4" s="946"/>
    </row>
    <row r="5" spans="1:8" x14ac:dyDescent="0.2">
      <c r="A5" s="143"/>
      <c r="B5" s="55"/>
      <c r="C5" s="27"/>
      <c r="D5" s="2" t="s">
        <v>927</v>
      </c>
      <c r="E5" s="25"/>
      <c r="F5" s="34"/>
      <c r="G5" s="946"/>
      <c r="H5" s="946"/>
    </row>
    <row r="6" spans="1:8" x14ac:dyDescent="0.2">
      <c r="A6" s="28" t="s">
        <v>5202</v>
      </c>
      <c r="B6" s="3">
        <f>COUNT(E27:E36)</f>
        <v>9</v>
      </c>
      <c r="C6" s="34"/>
      <c r="D6" s="2"/>
      <c r="E6" s="148" t="s">
        <v>4508</v>
      </c>
      <c r="F6" s="200" t="s">
        <v>4871</v>
      </c>
      <c r="G6" s="952" t="s">
        <v>7846</v>
      </c>
      <c r="H6" s="952"/>
    </row>
    <row r="7" spans="1:8" x14ac:dyDescent="0.2">
      <c r="A7" s="143"/>
      <c r="B7" s="55"/>
      <c r="C7" s="34"/>
      <c r="D7" s="2"/>
      <c r="E7" s="321">
        <v>40493</v>
      </c>
      <c r="F7" s="205">
        <v>43695</v>
      </c>
      <c r="G7" s="952"/>
      <c r="H7" s="952"/>
    </row>
    <row r="8" spans="1:8" x14ac:dyDescent="0.2">
      <c r="A8" s="948" t="s">
        <v>5794</v>
      </c>
      <c r="B8" s="890" t="s">
        <v>5810</v>
      </c>
      <c r="C8" s="953"/>
      <c r="D8" s="953"/>
      <c r="E8" s="206"/>
      <c r="F8" s="205"/>
      <c r="G8" s="34"/>
      <c r="H8" s="34"/>
    </row>
    <row r="9" spans="1:8" x14ac:dyDescent="0.2">
      <c r="A9" s="948"/>
      <c r="B9" s="953"/>
      <c r="C9" s="953"/>
      <c r="D9" s="953"/>
      <c r="E9" s="206"/>
      <c r="F9" s="205"/>
      <c r="G9" s="34"/>
      <c r="H9" s="34"/>
    </row>
    <row r="10" spans="1:8" ht="13.5" thickBot="1" x14ac:dyDescent="0.25">
      <c r="A10" s="143"/>
      <c r="B10" s="55"/>
      <c r="C10" s="34"/>
      <c r="D10" s="2"/>
      <c r="E10" s="206"/>
      <c r="F10" s="205"/>
      <c r="G10" s="38"/>
      <c r="H10" s="38"/>
    </row>
    <row r="11" spans="1:8" x14ac:dyDescent="0.2">
      <c r="A11" s="877" t="s">
        <v>5619</v>
      </c>
      <c r="B11" s="878"/>
      <c r="C11" s="878"/>
      <c r="D11" s="878"/>
      <c r="E11" s="878"/>
      <c r="F11" s="878"/>
      <c r="G11" s="878"/>
      <c r="H11" s="879"/>
    </row>
    <row r="12" spans="1:8" s="24" customFormat="1" ht="13.5" thickBot="1" x14ac:dyDescent="0.25">
      <c r="A12" s="880" t="s">
        <v>3816</v>
      </c>
      <c r="B12" s="881"/>
      <c r="C12" s="882" t="s">
        <v>3817</v>
      </c>
      <c r="D12" s="882"/>
      <c r="E12" s="882" t="s">
        <v>3818</v>
      </c>
      <c r="F12" s="882"/>
      <c r="G12" s="191"/>
      <c r="H12" s="196" t="s">
        <v>530</v>
      </c>
    </row>
    <row r="13" spans="1:8" ht="13.5" thickBot="1" x14ac:dyDescent="0.25">
      <c r="A13" s="940"/>
      <c r="B13" s="940"/>
      <c r="C13" s="883">
        <v>8.4</v>
      </c>
      <c r="D13" s="941"/>
      <c r="E13" s="883">
        <v>7</v>
      </c>
      <c r="F13" s="883"/>
      <c r="G13" s="192"/>
    </row>
    <row r="14" spans="1:8" x14ac:dyDescent="0.2">
      <c r="A14" s="867" t="s">
        <v>3081</v>
      </c>
      <c r="B14" s="868"/>
      <c r="C14" s="868"/>
      <c r="D14" s="868"/>
      <c r="E14" s="868"/>
      <c r="F14" s="868"/>
      <c r="G14" s="868"/>
      <c r="H14" s="869"/>
    </row>
    <row r="15" spans="1:8" ht="13.5" thickBot="1" x14ac:dyDescent="0.25">
      <c r="A15" s="12" t="s">
        <v>3819</v>
      </c>
      <c r="B15" s="13" t="s">
        <v>3820</v>
      </c>
      <c r="C15" s="14" t="s">
        <v>3821</v>
      </c>
      <c r="D15" s="13" t="s">
        <v>3822</v>
      </c>
      <c r="E15" s="13" t="s">
        <v>3823</v>
      </c>
      <c r="F15" s="13" t="s">
        <v>3363</v>
      </c>
      <c r="G15" s="13" t="s">
        <v>1388</v>
      </c>
      <c r="H15" s="195" t="s">
        <v>3824</v>
      </c>
    </row>
    <row r="16" spans="1:8" s="8" customFormat="1" x14ac:dyDescent="0.2">
      <c r="A16" s="21">
        <f>E27</f>
        <v>5218</v>
      </c>
      <c r="B16" s="21">
        <f>E36</f>
        <v>5074</v>
      </c>
      <c r="C16" s="22">
        <v>5112</v>
      </c>
      <c r="D16" s="22">
        <v>5256</v>
      </c>
      <c r="E16" s="22">
        <f>B16 - A16</f>
        <v>-144</v>
      </c>
      <c r="F16" s="22">
        <v>160</v>
      </c>
      <c r="G16" s="22"/>
      <c r="H16" s="3">
        <v>1</v>
      </c>
    </row>
    <row r="17" spans="1:8" s="8" customFormat="1" x14ac:dyDescent="0.2">
      <c r="A17" s="19"/>
      <c r="B17" s="19"/>
      <c r="C17" s="16"/>
      <c r="D17" s="17"/>
      <c r="E17" s="17"/>
      <c r="F17" s="17"/>
      <c r="G17" s="17"/>
      <c r="H17" s="17"/>
    </row>
    <row r="18" spans="1:8" s="8" customFormat="1" x14ac:dyDescent="0.2">
      <c r="A18" s="148" t="s">
        <v>3079</v>
      </c>
      <c r="B18" s="931" t="s">
        <v>5646</v>
      </c>
      <c r="C18" s="931"/>
      <c r="D18" s="175" t="s">
        <v>3080</v>
      </c>
      <c r="E18" s="930" t="s">
        <v>5310</v>
      </c>
      <c r="F18" s="930"/>
      <c r="G18" s="930"/>
      <c r="H18" s="930"/>
    </row>
    <row r="19" spans="1:8" s="8" customFormat="1" x14ac:dyDescent="0.2">
      <c r="A19" s="19"/>
      <c r="B19" s="19"/>
      <c r="C19" s="16"/>
      <c r="D19" s="175" t="s">
        <v>1165</v>
      </c>
      <c r="E19" s="244" t="s">
        <v>2785</v>
      </c>
      <c r="F19" s="17"/>
      <c r="G19" s="322" t="s">
        <v>3181</v>
      </c>
      <c r="H19" s="531">
        <v>194</v>
      </c>
    </row>
    <row r="20" spans="1:8" s="8" customFormat="1" ht="12.75" customHeight="1" x14ac:dyDescent="0.2">
      <c r="A20" s="148" t="s">
        <v>3083</v>
      </c>
      <c r="B20" s="931" t="s">
        <v>3946</v>
      </c>
      <c r="C20" s="931"/>
      <c r="D20" s="931"/>
      <c r="E20" s="931"/>
      <c r="F20" s="931"/>
      <c r="G20" s="931"/>
      <c r="H20" s="931"/>
    </row>
    <row r="21" spans="1:8" s="8" customFormat="1" x14ac:dyDescent="0.2">
      <c r="A21" s="19"/>
      <c r="B21" s="19"/>
      <c r="C21" s="16"/>
      <c r="D21" s="17"/>
      <c r="E21" s="17"/>
      <c r="F21" s="17"/>
      <c r="G21" s="17"/>
      <c r="H21" s="17"/>
    </row>
    <row r="22" spans="1:8" s="8" customFormat="1" ht="12.75" customHeight="1" x14ac:dyDescent="0.2">
      <c r="A22" s="148" t="s">
        <v>3085</v>
      </c>
      <c r="B22" s="950" t="s">
        <v>7845</v>
      </c>
      <c r="C22" s="951"/>
      <c r="D22" s="951"/>
      <c r="E22" s="951"/>
      <c r="F22" s="951"/>
      <c r="G22" s="951"/>
      <c r="H22" s="951"/>
    </row>
    <row r="23" spans="1:8" ht="13.5" thickBot="1" x14ac:dyDescent="0.25">
      <c r="C23" s="1"/>
    </row>
    <row r="24" spans="1:8" ht="13.5" thickBot="1" x14ac:dyDescent="0.25">
      <c r="A24" s="935" t="s">
        <v>2683</v>
      </c>
      <c r="B24" s="936"/>
      <c r="C24" s="164" t="s">
        <v>5913</v>
      </c>
      <c r="D24" s="934" t="s">
        <v>5907</v>
      </c>
      <c r="E24" s="934"/>
      <c r="F24" s="934"/>
      <c r="G24" s="938" t="s">
        <v>5906</v>
      </c>
      <c r="H24" s="939"/>
    </row>
    <row r="25" spans="1:8" ht="13.5" thickBot="1" x14ac:dyDescent="0.25">
      <c r="A25" s="949" t="s">
        <v>5896</v>
      </c>
      <c r="B25" s="949"/>
      <c r="C25" s="258" t="s">
        <v>2812</v>
      </c>
      <c r="D25" s="932" t="s">
        <v>4513</v>
      </c>
      <c r="E25" s="933"/>
      <c r="F25" s="933"/>
      <c r="G25" s="902" t="s">
        <v>3735</v>
      </c>
      <c r="H25" s="902"/>
    </row>
    <row r="26" spans="1:8" s="3" customFormat="1" ht="13.5" thickBot="1" x14ac:dyDescent="0.25">
      <c r="A26" s="4" t="s">
        <v>3488</v>
      </c>
      <c r="B26" s="4" t="s">
        <v>3320</v>
      </c>
      <c r="C26" s="5" t="s">
        <v>3319</v>
      </c>
      <c r="D26" s="4" t="s">
        <v>3992</v>
      </c>
      <c r="E26" s="4" t="s">
        <v>3486</v>
      </c>
      <c r="F26" s="4" t="s">
        <v>3318</v>
      </c>
      <c r="G26" s="903" t="s">
        <v>3950</v>
      </c>
      <c r="H26" s="904"/>
    </row>
    <row r="27" spans="1:8" x14ac:dyDescent="0.2">
      <c r="A27" s="107" t="s">
        <v>3338</v>
      </c>
      <c r="B27" s="108" t="s">
        <v>3339</v>
      </c>
      <c r="C27" s="109" t="s">
        <v>3340</v>
      </c>
      <c r="D27" s="108" t="s">
        <v>3341</v>
      </c>
      <c r="E27" s="110">
        <v>5218</v>
      </c>
      <c r="F27" s="108" t="s">
        <v>3744</v>
      </c>
      <c r="G27" s="927" t="s">
        <v>3342</v>
      </c>
      <c r="H27" s="928"/>
    </row>
    <row r="28" spans="1:8" x14ac:dyDescent="0.2">
      <c r="A28" s="111" t="s">
        <v>3343</v>
      </c>
      <c r="B28" s="112" t="s">
        <v>2409</v>
      </c>
      <c r="C28" s="113" t="s">
        <v>3344</v>
      </c>
      <c r="D28" s="112" t="s">
        <v>3345</v>
      </c>
      <c r="E28" s="114">
        <v>5228</v>
      </c>
      <c r="F28" s="112" t="s">
        <v>3744</v>
      </c>
      <c r="G28" s="923" t="s">
        <v>3346</v>
      </c>
      <c r="H28" s="924"/>
    </row>
    <row r="29" spans="1:8" x14ac:dyDescent="0.2">
      <c r="A29" s="111" t="s">
        <v>3333</v>
      </c>
      <c r="B29" s="112" t="s">
        <v>3334</v>
      </c>
      <c r="C29" s="113" t="s">
        <v>3335</v>
      </c>
      <c r="D29" s="112" t="s">
        <v>3336</v>
      </c>
      <c r="E29" s="114">
        <v>5142</v>
      </c>
      <c r="F29" s="112" t="s">
        <v>3744</v>
      </c>
      <c r="G29" s="926" t="s">
        <v>3337</v>
      </c>
      <c r="H29" s="925"/>
    </row>
    <row r="30" spans="1:8" x14ac:dyDescent="0.2">
      <c r="A30" s="111" t="s">
        <v>2784</v>
      </c>
      <c r="B30" s="112" t="s">
        <v>2083</v>
      </c>
      <c r="C30" s="113" t="s">
        <v>2084</v>
      </c>
      <c r="D30" s="112" t="s">
        <v>2085</v>
      </c>
      <c r="E30" s="114">
        <v>5234</v>
      </c>
      <c r="F30" s="112" t="s">
        <v>3744</v>
      </c>
      <c r="G30" s="926" t="s">
        <v>2086</v>
      </c>
      <c r="H30" s="925"/>
    </row>
    <row r="31" spans="1:8" x14ac:dyDescent="0.2">
      <c r="A31" s="111" t="s">
        <v>2087</v>
      </c>
      <c r="B31" s="112" t="s">
        <v>2088</v>
      </c>
      <c r="C31" s="113" t="s">
        <v>2093</v>
      </c>
      <c r="D31" s="112" t="s">
        <v>1264</v>
      </c>
      <c r="E31" s="114">
        <v>5134</v>
      </c>
      <c r="F31" s="112" t="s">
        <v>3744</v>
      </c>
      <c r="G31" s="926" t="s">
        <v>2089</v>
      </c>
      <c r="H31" s="925"/>
    </row>
    <row r="32" spans="1:8" s="29" customFormat="1" ht="26.25" customHeight="1" x14ac:dyDescent="0.2">
      <c r="A32" s="89" t="s">
        <v>2090</v>
      </c>
      <c r="B32" s="102" t="s">
        <v>4377</v>
      </c>
      <c r="C32" s="102" t="s">
        <v>2091</v>
      </c>
      <c r="D32" s="50" t="s">
        <v>2092</v>
      </c>
      <c r="E32" s="92">
        <v>5200</v>
      </c>
      <c r="F32" s="90" t="s">
        <v>3744</v>
      </c>
      <c r="G32" s="929" t="s">
        <v>1653</v>
      </c>
      <c r="H32" s="910"/>
    </row>
    <row r="33" spans="1:8" x14ac:dyDescent="0.2">
      <c r="A33" s="111" t="s">
        <v>2087</v>
      </c>
      <c r="B33" s="926" t="s">
        <v>5299</v>
      </c>
      <c r="C33" s="926"/>
      <c r="D33" s="926"/>
      <c r="E33" s="926"/>
      <c r="F33" s="926"/>
      <c r="G33" s="923" t="s">
        <v>2094</v>
      </c>
      <c r="H33" s="924"/>
    </row>
    <row r="34" spans="1:8" x14ac:dyDescent="0.2">
      <c r="A34" s="111" t="s">
        <v>2095</v>
      </c>
      <c r="B34" s="112" t="s">
        <v>2096</v>
      </c>
      <c r="C34" s="113" t="s">
        <v>2097</v>
      </c>
      <c r="D34" s="112" t="s">
        <v>2098</v>
      </c>
      <c r="E34" s="114">
        <v>5126</v>
      </c>
      <c r="F34" s="112" t="s">
        <v>2099</v>
      </c>
      <c r="G34" s="926" t="s">
        <v>3941</v>
      </c>
      <c r="H34" s="925"/>
    </row>
    <row r="35" spans="1:8" s="741" customFormat="1" ht="13.5" customHeight="1" x14ac:dyDescent="0.2">
      <c r="A35" s="760" t="s">
        <v>3942</v>
      </c>
      <c r="B35" s="763" t="s">
        <v>7838</v>
      </c>
      <c r="C35" s="764" t="s">
        <v>7839</v>
      </c>
      <c r="D35" s="761" t="s">
        <v>3943</v>
      </c>
      <c r="E35" s="762">
        <v>5112</v>
      </c>
      <c r="F35" s="761" t="s">
        <v>3744</v>
      </c>
      <c r="G35" s="919" t="s">
        <v>7837</v>
      </c>
      <c r="H35" s="920"/>
    </row>
    <row r="36" spans="1:8" ht="13.5" thickBot="1" x14ac:dyDescent="0.25">
      <c r="A36" s="115" t="s">
        <v>7840</v>
      </c>
      <c r="B36" s="744" t="s">
        <v>7841</v>
      </c>
      <c r="C36" s="577" t="s">
        <v>7842</v>
      </c>
      <c r="D36" s="744" t="s">
        <v>7843</v>
      </c>
      <c r="E36" s="118">
        <v>5074</v>
      </c>
      <c r="F36" s="116" t="s">
        <v>3744</v>
      </c>
      <c r="G36" s="954" t="s">
        <v>7844</v>
      </c>
      <c r="H36" s="922"/>
    </row>
    <row r="37" spans="1:8" ht="27" customHeight="1" x14ac:dyDescent="0.2"/>
    <row r="38" spans="1:8" s="8" customFormat="1" x14ac:dyDescent="0.2">
      <c r="A38" s="220" t="s">
        <v>295</v>
      </c>
      <c r="B38" s="221" t="s">
        <v>3944</v>
      </c>
      <c r="C38" s="2"/>
    </row>
    <row r="39" spans="1:8" ht="12.75" customHeight="1" x14ac:dyDescent="0.2"/>
  </sheetData>
  <mergeCells count="39">
    <mergeCell ref="G35:H35"/>
    <mergeCell ref="B8:D9"/>
    <mergeCell ref="A8:A9"/>
    <mergeCell ref="G36:H36"/>
    <mergeCell ref="G27:H27"/>
    <mergeCell ref="G26:H26"/>
    <mergeCell ref="G32:H32"/>
    <mergeCell ref="G31:H31"/>
    <mergeCell ref="G33:H33"/>
    <mergeCell ref="G28:H28"/>
    <mergeCell ref="G29:H29"/>
    <mergeCell ref="G30:H30"/>
    <mergeCell ref="G34:H34"/>
    <mergeCell ref="A14:H14"/>
    <mergeCell ref="E18:H18"/>
    <mergeCell ref="B18:C18"/>
    <mergeCell ref="A1:B1"/>
    <mergeCell ref="C1:H1"/>
    <mergeCell ref="C2:H2"/>
    <mergeCell ref="A11:H11"/>
    <mergeCell ref="A3:B3"/>
    <mergeCell ref="A2:B2"/>
    <mergeCell ref="G4:H5"/>
    <mergeCell ref="G6:H7"/>
    <mergeCell ref="E13:F13"/>
    <mergeCell ref="A12:B12"/>
    <mergeCell ref="B20:H20"/>
    <mergeCell ref="G25:H25"/>
    <mergeCell ref="B33:F33"/>
    <mergeCell ref="G24:H24"/>
    <mergeCell ref="C12:D12"/>
    <mergeCell ref="E12:F12"/>
    <mergeCell ref="A13:B13"/>
    <mergeCell ref="C13:D13"/>
    <mergeCell ref="D25:F25"/>
    <mergeCell ref="D24:F24"/>
    <mergeCell ref="A24:B24"/>
    <mergeCell ref="A25:B25"/>
    <mergeCell ref="B22:H22"/>
  </mergeCells>
  <phoneticPr fontId="0" type="noConversion"/>
  <hyperlinks>
    <hyperlink ref="A2:B2" location="Overview!A1" tooltip="Go to Overview sheet" display="Trail Network Overview" xr:uid="{00000000-0004-0000-0300-000000000000}"/>
    <hyperlink ref="B38" location="RTD!A12" display="RTD-104REV" xr:uid="{00000000-0004-0000-0300-000001000000}"/>
    <hyperlink ref="D5" location="SecondCr!A1" display="Second Cr Trail" xr:uid="{00000000-0004-0000-0300-000002000000}"/>
    <hyperlink ref="D4" location="ArsenalPT!A1" display="Arsenal Perimeter Trail" xr:uid="{00000000-0004-0000-0300-000003000000}"/>
  </hyperlinks>
  <pageMargins left="1" right="0.75" top="0.75" bottom="0.75" header="0.5" footer="0.5"/>
  <pageSetup scale="78" orientation="portrait" r:id="rId1"/>
  <headerFooter alignWithMargins="0">
    <oddHeader>&amp;L&amp;"Arial,Bold"&amp;Uhttp://geobiking.org&amp;C&amp;F</oddHeader>
    <oddFooter>&amp;LAuthor: &amp;"Arial,Bold"Robert Prehn&amp;CData free for personal use and remains property of author.&amp;R&amp;D</oddFooter>
  </headerFooter>
  <webPublishItems count="1">
    <webPublishItem id="8058" divId="CO_DN_8058" sourceType="sheet" destinationFile="C:\GPS\Bicycle\CO_DN\CO_DN_104E.htm" title="GeoBiking CO_DN 104E Trail Description"/>
  </webPublishItem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4">
    <pageSetUpPr fitToPage="1"/>
  </sheetPr>
  <dimension ref="A1:H33"/>
  <sheetViews>
    <sheetView zoomScaleNormal="100" workbookViewId="0">
      <selection sqref="A1:B1"/>
    </sheetView>
  </sheetViews>
  <sheetFormatPr defaultRowHeight="12.75" x14ac:dyDescent="0.2"/>
  <cols>
    <col min="1" max="1" width="10.42578125" bestFit="1" customWidth="1"/>
    <col min="2" max="2" width="10.140625" bestFit="1" customWidth="1"/>
    <col min="3" max="3" width="12.140625" bestFit="1" customWidth="1"/>
    <col min="4" max="4" width="14.85546875" bestFit="1" customWidth="1"/>
    <col min="5" max="5" width="9" bestFit="1" customWidth="1"/>
    <col min="6" max="6" width="14.7109375" bestFit="1" customWidth="1"/>
    <col min="7" max="7" width="8.140625" bestFit="1" customWidth="1"/>
    <col min="8" max="8" width="24.85546875" customWidth="1"/>
  </cols>
  <sheetData>
    <row r="1" spans="1:8" ht="25.5" customHeight="1" x14ac:dyDescent="0.2">
      <c r="A1" s="942" t="s">
        <v>6526</v>
      </c>
      <c r="B1" s="943"/>
      <c r="C1" s="872" t="s">
        <v>5935</v>
      </c>
      <c r="D1" s="873"/>
      <c r="E1" s="873"/>
      <c r="F1" s="873"/>
      <c r="G1" s="873"/>
      <c r="H1" s="873"/>
    </row>
    <row r="2" spans="1:8" x14ac:dyDescent="0.2">
      <c r="A2" s="874" t="s">
        <v>2679</v>
      </c>
      <c r="B2" s="874"/>
      <c r="C2" s="875" t="s">
        <v>5936</v>
      </c>
      <c r="D2" s="875"/>
      <c r="E2" s="875"/>
      <c r="F2" s="875"/>
      <c r="G2" s="875"/>
      <c r="H2" s="875"/>
    </row>
    <row r="3" spans="1:8" x14ac:dyDescent="0.2">
      <c r="A3" s="874"/>
      <c r="B3" s="874"/>
      <c r="C3" s="18"/>
      <c r="E3" s="25"/>
      <c r="F3" s="25"/>
      <c r="G3" s="25"/>
      <c r="H3" s="25"/>
    </row>
    <row r="4" spans="1:8" x14ac:dyDescent="0.2">
      <c r="A4" s="186" t="s">
        <v>2545</v>
      </c>
      <c r="B4" s="250" t="s">
        <v>4576</v>
      </c>
      <c r="C4" s="27" t="s">
        <v>220</v>
      </c>
      <c r="D4" s="2" t="s">
        <v>2220</v>
      </c>
      <c r="E4" s="25"/>
      <c r="F4" s="27" t="s">
        <v>3975</v>
      </c>
      <c r="G4" s="945"/>
      <c r="H4" s="945"/>
    </row>
    <row r="5" spans="1:8" x14ac:dyDescent="0.2">
      <c r="A5" s="143"/>
      <c r="B5" s="142"/>
      <c r="C5" s="27"/>
      <c r="D5" s="2"/>
      <c r="E5" s="25"/>
      <c r="F5" s="34"/>
      <c r="G5" s="945"/>
      <c r="H5" s="945"/>
    </row>
    <row r="6" spans="1:8" x14ac:dyDescent="0.2">
      <c r="A6" s="28" t="s">
        <v>5202</v>
      </c>
      <c r="B6" s="3">
        <f>COUNT(E24:E33)</f>
        <v>10</v>
      </c>
      <c r="D6" s="2"/>
      <c r="E6" s="25"/>
      <c r="F6" s="200" t="s">
        <v>4871</v>
      </c>
      <c r="G6" s="1280"/>
      <c r="H6" s="1280"/>
    </row>
    <row r="7" spans="1:8" ht="13.5" thickBot="1" x14ac:dyDescent="0.25">
      <c r="A7" s="143"/>
      <c r="B7" s="3"/>
      <c r="D7" s="2"/>
      <c r="E7" s="25"/>
      <c r="F7" s="199"/>
      <c r="G7" s="1281"/>
      <c r="H7" s="1281"/>
    </row>
    <row r="8" spans="1:8" x14ac:dyDescent="0.2">
      <c r="A8" s="877" t="s">
        <v>5619</v>
      </c>
      <c r="B8" s="878"/>
      <c r="C8" s="878"/>
      <c r="D8" s="878"/>
      <c r="E8" s="878"/>
      <c r="F8" s="878"/>
      <c r="G8" s="878"/>
      <c r="H8" s="879"/>
    </row>
    <row r="9" spans="1:8" s="24" customFormat="1" ht="13.5" thickBot="1" x14ac:dyDescent="0.25">
      <c r="A9" s="880" t="s">
        <v>3816</v>
      </c>
      <c r="B9" s="881"/>
      <c r="C9" s="882" t="s">
        <v>3817</v>
      </c>
      <c r="D9" s="882"/>
      <c r="E9" s="882" t="s">
        <v>3818</v>
      </c>
      <c r="F9" s="882"/>
      <c r="G9" s="191"/>
      <c r="H9" s="196" t="s">
        <v>530</v>
      </c>
    </row>
    <row r="10" spans="1:8" ht="13.5" thickBot="1" x14ac:dyDescent="0.25">
      <c r="A10" s="883"/>
      <c r="B10" s="883"/>
      <c r="C10" s="974">
        <v>3.3</v>
      </c>
      <c r="D10" s="1256"/>
      <c r="E10" s="883">
        <v>2.9</v>
      </c>
      <c r="F10" s="883"/>
      <c r="G10" s="192"/>
    </row>
    <row r="11" spans="1:8" x14ac:dyDescent="0.2">
      <c r="A11" s="867" t="s">
        <v>3081</v>
      </c>
      <c r="B11" s="868"/>
      <c r="C11" s="868"/>
      <c r="D11" s="868"/>
      <c r="E11" s="868"/>
      <c r="F11" s="868"/>
      <c r="G11" s="868"/>
      <c r="H11" s="869"/>
    </row>
    <row r="12" spans="1:8" ht="13.5" thickBot="1" x14ac:dyDescent="0.25">
      <c r="A12" s="12" t="s">
        <v>3819</v>
      </c>
      <c r="B12" s="13" t="s">
        <v>3820</v>
      </c>
      <c r="C12" s="14" t="s">
        <v>3821</v>
      </c>
      <c r="D12" s="13" t="s">
        <v>3822</v>
      </c>
      <c r="E12" s="13" t="s">
        <v>3823</v>
      </c>
      <c r="F12" s="13" t="s">
        <v>3363</v>
      </c>
      <c r="G12" s="13" t="s">
        <v>1388</v>
      </c>
      <c r="H12" s="195" t="s">
        <v>3824</v>
      </c>
    </row>
    <row r="13" spans="1:8" s="8" customFormat="1" x14ac:dyDescent="0.2">
      <c r="A13" s="21">
        <v>5342</v>
      </c>
      <c r="B13" s="21">
        <v>5386</v>
      </c>
      <c r="C13" s="22">
        <v>5308</v>
      </c>
      <c r="D13" s="22">
        <v>5386</v>
      </c>
      <c r="E13" s="22">
        <f>B13 - A13</f>
        <v>44</v>
      </c>
      <c r="F13" s="22">
        <v>137</v>
      </c>
      <c r="G13" s="22"/>
      <c r="H13" s="3">
        <v>1</v>
      </c>
    </row>
    <row r="14" spans="1:8" s="8" customFormat="1" x14ac:dyDescent="0.2">
      <c r="A14" s="19"/>
      <c r="B14" s="19"/>
      <c r="C14" s="16"/>
      <c r="D14" s="17"/>
      <c r="E14" s="17"/>
      <c r="F14" s="17"/>
      <c r="G14" s="17"/>
      <c r="H14" s="17"/>
    </row>
    <row r="15" spans="1:8" s="8" customFormat="1" x14ac:dyDescent="0.2">
      <c r="A15" s="178" t="s">
        <v>3079</v>
      </c>
      <c r="B15" s="1277" t="s">
        <v>3082</v>
      </c>
      <c r="C15" s="1277"/>
      <c r="D15" s="177" t="s">
        <v>3080</v>
      </c>
      <c r="E15" s="890" t="s">
        <v>290</v>
      </c>
      <c r="F15" s="890"/>
      <c r="G15" s="890"/>
      <c r="H15" s="890"/>
    </row>
    <row r="16" spans="1:8" s="8" customFormat="1" x14ac:dyDescent="0.2">
      <c r="A16" s="3"/>
      <c r="B16" s="3"/>
      <c r="C16" s="10"/>
      <c r="D16" s="175" t="s">
        <v>1165</v>
      </c>
      <c r="E16" s="246" t="s">
        <v>1166</v>
      </c>
      <c r="F16" s="11"/>
      <c r="G16" s="11"/>
      <c r="H16" s="15"/>
    </row>
    <row r="17" spans="1:8" s="8" customFormat="1" ht="12.75" customHeight="1" x14ac:dyDescent="0.2">
      <c r="A17" s="148" t="s">
        <v>3083</v>
      </c>
      <c r="B17" s="1263" t="s">
        <v>5322</v>
      </c>
      <c r="C17" s="1264"/>
      <c r="D17" s="1264"/>
      <c r="E17" s="1264"/>
      <c r="F17" s="1264"/>
      <c r="G17" s="1264"/>
      <c r="H17" s="1264"/>
    </row>
    <row r="18" spans="1:8" s="8" customFormat="1" x14ac:dyDescent="0.2">
      <c r="A18" s="19"/>
      <c r="B18" s="19"/>
      <c r="C18" s="16"/>
      <c r="D18" s="17"/>
      <c r="E18" s="17"/>
      <c r="F18" s="17"/>
      <c r="G18" s="17"/>
      <c r="H18" s="17"/>
    </row>
    <row r="19" spans="1:8" s="8" customFormat="1" ht="12.75" customHeight="1" x14ac:dyDescent="0.2">
      <c r="A19" s="178" t="s">
        <v>3085</v>
      </c>
      <c r="B19" s="1265" t="s">
        <v>4575</v>
      </c>
      <c r="C19" s="892"/>
      <c r="D19" s="892"/>
      <c r="E19" s="892"/>
      <c r="F19" s="892"/>
      <c r="G19" s="892"/>
      <c r="H19" s="892"/>
    </row>
    <row r="20" spans="1:8" ht="13.5" thickBot="1" x14ac:dyDescent="0.25">
      <c r="C20" s="1"/>
    </row>
    <row r="21" spans="1:8" ht="13.5" thickBot="1" x14ac:dyDescent="0.25">
      <c r="A21" s="1266" t="s">
        <v>2683</v>
      </c>
      <c r="B21" s="1266"/>
      <c r="C21" s="176" t="s">
        <v>5913</v>
      </c>
      <c r="D21" s="969" t="s">
        <v>5907</v>
      </c>
      <c r="E21" s="969"/>
      <c r="F21" s="969"/>
      <c r="G21" s="895" t="s">
        <v>5906</v>
      </c>
      <c r="H21" s="896"/>
    </row>
    <row r="22" spans="1:8" ht="13.5" thickBot="1" x14ac:dyDescent="0.25">
      <c r="A22" s="1278" t="s">
        <v>2376</v>
      </c>
      <c r="B22" s="1278"/>
      <c r="C22" s="324" t="s">
        <v>842</v>
      </c>
      <c r="D22" s="901" t="s">
        <v>1685</v>
      </c>
      <c r="E22" s="876"/>
      <c r="F22" s="876"/>
      <c r="G22" s="902" t="s">
        <v>1686</v>
      </c>
      <c r="H22" s="902"/>
    </row>
    <row r="23" spans="1:8" s="3" customFormat="1" ht="13.5" thickBot="1" x14ac:dyDescent="0.25">
      <c r="A23" s="4" t="s">
        <v>3488</v>
      </c>
      <c r="B23" s="4" t="s">
        <v>3320</v>
      </c>
      <c r="C23" s="5" t="s">
        <v>3319</v>
      </c>
      <c r="D23" s="4" t="s">
        <v>3992</v>
      </c>
      <c r="E23" s="4" t="s">
        <v>3486</v>
      </c>
      <c r="F23" s="4" t="s">
        <v>3318</v>
      </c>
      <c r="G23" s="903" t="s">
        <v>3950</v>
      </c>
      <c r="H23" s="904"/>
    </row>
    <row r="24" spans="1:8" x14ac:dyDescent="0.2">
      <c r="A24" s="133" t="s">
        <v>5937</v>
      </c>
      <c r="B24" s="124" t="s">
        <v>5938</v>
      </c>
      <c r="C24" s="124" t="s">
        <v>5939</v>
      </c>
      <c r="D24" s="124" t="s">
        <v>5362</v>
      </c>
      <c r="E24" s="136">
        <v>5342</v>
      </c>
      <c r="F24" s="124" t="s">
        <v>3744</v>
      </c>
      <c r="G24" s="1279" t="s">
        <v>5729</v>
      </c>
      <c r="H24" s="1268"/>
    </row>
    <row r="25" spans="1:8" x14ac:dyDescent="0.2">
      <c r="A25" s="134" t="s">
        <v>5940</v>
      </c>
      <c r="B25" s="50" t="s">
        <v>5941</v>
      </c>
      <c r="C25" s="50" t="s">
        <v>5942</v>
      </c>
      <c r="D25" s="50" t="s">
        <v>4109</v>
      </c>
      <c r="E25" s="137">
        <v>5348</v>
      </c>
      <c r="F25" s="50" t="s">
        <v>1099</v>
      </c>
      <c r="G25" s="1176" t="s">
        <v>4110</v>
      </c>
      <c r="H25" s="1194"/>
    </row>
    <row r="26" spans="1:8" ht="25.5" customHeight="1" x14ac:dyDescent="0.2">
      <c r="A26" s="134" t="s">
        <v>4111</v>
      </c>
      <c r="B26" s="50" t="s">
        <v>4112</v>
      </c>
      <c r="C26" s="50" t="s">
        <v>4113</v>
      </c>
      <c r="D26" s="50" t="s">
        <v>5358</v>
      </c>
      <c r="E26" s="137">
        <v>5325</v>
      </c>
      <c r="F26" s="50" t="s">
        <v>3744</v>
      </c>
      <c r="G26" s="1176" t="s">
        <v>884</v>
      </c>
      <c r="H26" s="1194"/>
    </row>
    <row r="27" spans="1:8" x14ac:dyDescent="0.2">
      <c r="A27" s="134" t="s">
        <v>4114</v>
      </c>
      <c r="B27" s="50" t="s">
        <v>4116</v>
      </c>
      <c r="C27" s="50" t="s">
        <v>4117</v>
      </c>
      <c r="D27" s="50" t="s">
        <v>5359</v>
      </c>
      <c r="E27" s="137">
        <v>5330</v>
      </c>
      <c r="F27" s="50" t="s">
        <v>3744</v>
      </c>
      <c r="G27" s="1176" t="s">
        <v>4115</v>
      </c>
      <c r="H27" s="1194"/>
    </row>
    <row r="28" spans="1:8" x14ac:dyDescent="0.2">
      <c r="A28" s="134" t="s">
        <v>4118</v>
      </c>
      <c r="B28" s="50" t="s">
        <v>4119</v>
      </c>
      <c r="C28" s="50" t="s">
        <v>4120</v>
      </c>
      <c r="D28" s="50" t="s">
        <v>4121</v>
      </c>
      <c r="E28" s="137">
        <v>5338</v>
      </c>
      <c r="F28" s="50" t="s">
        <v>3487</v>
      </c>
      <c r="G28" s="1176" t="s">
        <v>4747</v>
      </c>
      <c r="H28" s="1194"/>
    </row>
    <row r="29" spans="1:8" x14ac:dyDescent="0.2">
      <c r="A29" s="134" t="s">
        <v>4748</v>
      </c>
      <c r="B29" s="50" t="s">
        <v>4749</v>
      </c>
      <c r="C29" s="50" t="s">
        <v>4750</v>
      </c>
      <c r="D29" s="50" t="s">
        <v>4751</v>
      </c>
      <c r="E29" s="137">
        <v>5328</v>
      </c>
      <c r="F29" s="50" t="s">
        <v>3936</v>
      </c>
      <c r="G29" s="1176" t="s">
        <v>4752</v>
      </c>
      <c r="H29" s="1194"/>
    </row>
    <row r="30" spans="1:8" x14ac:dyDescent="0.2">
      <c r="A30" s="134" t="s">
        <v>4753</v>
      </c>
      <c r="B30" s="50" t="s">
        <v>4754</v>
      </c>
      <c r="C30" s="50" t="s">
        <v>4755</v>
      </c>
      <c r="D30" s="50" t="s">
        <v>4756</v>
      </c>
      <c r="E30" s="137">
        <v>5327</v>
      </c>
      <c r="F30" s="50" t="s">
        <v>3744</v>
      </c>
      <c r="G30" s="1176" t="s">
        <v>4757</v>
      </c>
      <c r="H30" s="1194"/>
    </row>
    <row r="31" spans="1:8" x14ac:dyDescent="0.2">
      <c r="A31" s="134" t="s">
        <v>4758</v>
      </c>
      <c r="B31" s="50" t="s">
        <v>4759</v>
      </c>
      <c r="C31" s="50" t="s">
        <v>4760</v>
      </c>
      <c r="D31" s="50" t="s">
        <v>5360</v>
      </c>
      <c r="E31" s="137">
        <v>5328</v>
      </c>
      <c r="F31" s="50" t="s">
        <v>3744</v>
      </c>
      <c r="G31" s="1176" t="s">
        <v>4761</v>
      </c>
      <c r="H31" s="1194"/>
    </row>
    <row r="32" spans="1:8" x14ac:dyDescent="0.2">
      <c r="A32" s="134" t="s">
        <v>4762</v>
      </c>
      <c r="B32" s="50" t="s">
        <v>4765</v>
      </c>
      <c r="C32" s="50" t="s">
        <v>4763</v>
      </c>
      <c r="D32" s="50" t="s">
        <v>4764</v>
      </c>
      <c r="E32" s="137">
        <v>5323</v>
      </c>
      <c r="F32" s="50" t="s">
        <v>5017</v>
      </c>
      <c r="G32" s="1176" t="s">
        <v>4766</v>
      </c>
      <c r="H32" s="1194"/>
    </row>
    <row r="33" spans="1:8" ht="13.5" thickBot="1" x14ac:dyDescent="0.25">
      <c r="A33" s="129" t="s">
        <v>4767</v>
      </c>
      <c r="B33" s="138" t="s">
        <v>4768</v>
      </c>
      <c r="C33" s="138" t="s">
        <v>4769</v>
      </c>
      <c r="D33" s="138" t="s">
        <v>5361</v>
      </c>
      <c r="E33" s="97">
        <v>5386</v>
      </c>
      <c r="F33" s="138" t="s">
        <v>3744</v>
      </c>
      <c r="G33" s="1276" t="s">
        <v>4770</v>
      </c>
      <c r="H33" s="1262"/>
    </row>
  </sheetData>
  <mergeCells count="36">
    <mergeCell ref="A9:B9"/>
    <mergeCell ref="C9:D9"/>
    <mergeCell ref="E9:F9"/>
    <mergeCell ref="A1:B1"/>
    <mergeCell ref="C1:H1"/>
    <mergeCell ref="C2:H2"/>
    <mergeCell ref="A8:H8"/>
    <mergeCell ref="A3:B3"/>
    <mergeCell ref="A2:B2"/>
    <mergeCell ref="G4:H5"/>
    <mergeCell ref="G6:H7"/>
    <mergeCell ref="A10:B10"/>
    <mergeCell ref="C10:D10"/>
    <mergeCell ref="E10:F10"/>
    <mergeCell ref="A21:B21"/>
    <mergeCell ref="D21:F21"/>
    <mergeCell ref="G27:H27"/>
    <mergeCell ref="B19:H19"/>
    <mergeCell ref="A11:H11"/>
    <mergeCell ref="B17:H17"/>
    <mergeCell ref="B15:C15"/>
    <mergeCell ref="E15:H15"/>
    <mergeCell ref="G21:H21"/>
    <mergeCell ref="A22:B22"/>
    <mergeCell ref="D22:F22"/>
    <mergeCell ref="G22:H22"/>
    <mergeCell ref="G26:H26"/>
    <mergeCell ref="G23:H23"/>
    <mergeCell ref="G24:H24"/>
    <mergeCell ref="G25:H25"/>
    <mergeCell ref="G28:H28"/>
    <mergeCell ref="G33:H33"/>
    <mergeCell ref="G29:H29"/>
    <mergeCell ref="G30:H30"/>
    <mergeCell ref="G31:H31"/>
    <mergeCell ref="G32:H32"/>
  </mergeCells>
  <phoneticPr fontId="0" type="noConversion"/>
  <hyperlinks>
    <hyperlink ref="D4" location="SandCreek!A1" display="Sand Creek Trail" xr:uid="{00000000-0004-0000-2600-000000000000}"/>
    <hyperlink ref="A2:B2" location="Overview!A1" tooltip="Go to Trail Network Overview sheet" display="Trail Network Overview" xr:uid="{00000000-0004-0000-2600-000001000000}"/>
  </hyperlinks>
  <pageMargins left="1" right="0.75" top="0.75" bottom="0.75" header="0.5" footer="0.5"/>
  <pageSetup scale="83" orientation="portrait" r:id="rId1"/>
  <headerFooter alignWithMargins="0">
    <oddHeader>&amp;L&amp;"Arial,Bold"&amp;Uhttp://geobiking.org&amp;C&amp;F</oddHeader>
    <oddFooter>&amp;LAuthor: &amp;"Arial,Bold"Robert Prehn&amp;CData free for personal use and remains property of author.&amp;R&amp;D</oddFooter>
  </headerFooter>
  <webPublishItems count="1">
    <webPublishItem id="31166" divId="DR_North_31166" sourceType="sheet" destinationFile="C:\GPS\Bicycle\CO_DN\CO_DN_NTG.htm" title="GeoBiking CO_DN NTG Trail Description"/>
  </webPublishItem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16">
    <pageSetUpPr fitToPage="1"/>
  </sheetPr>
  <dimension ref="A1:H65"/>
  <sheetViews>
    <sheetView topLeftCell="A6" zoomScaleNormal="100" workbookViewId="0">
      <selection activeCell="A6" sqref="A1:XFD1048576"/>
    </sheetView>
  </sheetViews>
  <sheetFormatPr defaultRowHeight="12.75" x14ac:dyDescent="0.2"/>
  <cols>
    <col min="1" max="1" width="10.42578125" bestFit="1" customWidth="1"/>
    <col min="2" max="2" width="11.140625" customWidth="1"/>
    <col min="3" max="3" width="12.140625" bestFit="1" customWidth="1"/>
    <col min="4" max="4" width="16.42578125" bestFit="1" customWidth="1"/>
    <col min="5" max="5" width="8" bestFit="1" customWidth="1"/>
    <col min="6" max="6" width="14.7109375" bestFit="1" customWidth="1"/>
    <col min="7" max="7" width="8.140625" bestFit="1" customWidth="1"/>
    <col min="8" max="8" width="27.5703125" customWidth="1"/>
  </cols>
  <sheetData>
    <row r="1" spans="1:8" ht="21.75" customHeight="1" x14ac:dyDescent="0.2">
      <c r="A1" s="942" t="s">
        <v>6527</v>
      </c>
      <c r="B1" s="943"/>
      <c r="C1" s="872" t="s">
        <v>3810</v>
      </c>
      <c r="D1" s="873"/>
      <c r="E1" s="873"/>
      <c r="F1" s="873"/>
      <c r="G1" s="873"/>
      <c r="H1" s="873"/>
    </row>
    <row r="2" spans="1:8" ht="25.5" customHeight="1" x14ac:dyDescent="0.2">
      <c r="A2" s="874" t="s">
        <v>2679</v>
      </c>
      <c r="B2" s="874"/>
      <c r="C2" s="875" t="s">
        <v>7600</v>
      </c>
      <c r="D2" s="875"/>
      <c r="E2" s="875"/>
      <c r="F2" s="875"/>
      <c r="G2" s="875"/>
      <c r="H2" s="875"/>
    </row>
    <row r="3" spans="1:8" x14ac:dyDescent="0.2">
      <c r="A3" s="874"/>
      <c r="B3" s="874"/>
      <c r="C3" s="18"/>
      <c r="E3" s="25"/>
      <c r="F3" s="25"/>
      <c r="G3" s="25"/>
      <c r="H3" s="25"/>
    </row>
    <row r="4" spans="1:8" x14ac:dyDescent="0.2">
      <c r="A4" s="186" t="s">
        <v>2545</v>
      </c>
      <c r="B4" s="147" t="s">
        <v>2535</v>
      </c>
      <c r="C4" s="27" t="s">
        <v>220</v>
      </c>
      <c r="D4" s="2" t="s">
        <v>1159</v>
      </c>
      <c r="E4" s="25"/>
      <c r="F4" s="27" t="s">
        <v>3975</v>
      </c>
      <c r="G4" s="1059" t="s">
        <v>1905</v>
      </c>
      <c r="H4" s="1059"/>
    </row>
    <row r="5" spans="1:8" x14ac:dyDescent="0.2">
      <c r="A5" s="209"/>
      <c r="B5" s="147"/>
      <c r="C5" s="27"/>
      <c r="D5" s="135" t="s">
        <v>5158</v>
      </c>
      <c r="E5" s="25" t="s">
        <v>4816</v>
      </c>
      <c r="F5" s="34"/>
      <c r="G5" s="1059"/>
      <c r="H5" s="1059"/>
    </row>
    <row r="6" spans="1:8" x14ac:dyDescent="0.2">
      <c r="C6" s="45"/>
      <c r="D6" s="2" t="s">
        <v>5147</v>
      </c>
      <c r="E6" s="25"/>
      <c r="F6" s="25"/>
      <c r="G6" s="1059"/>
      <c r="H6" s="1059"/>
    </row>
    <row r="7" spans="1:8" x14ac:dyDescent="0.2">
      <c r="C7" s="45"/>
      <c r="D7" s="874" t="s">
        <v>3180</v>
      </c>
      <c r="E7" s="874"/>
      <c r="F7" s="25"/>
      <c r="G7" s="30"/>
      <c r="H7" s="30"/>
    </row>
    <row r="8" spans="1:8" x14ac:dyDescent="0.2">
      <c r="A8" s="28" t="s">
        <v>5202</v>
      </c>
      <c r="B8" s="3">
        <f>COUNT(E33:E63)</f>
        <v>31</v>
      </c>
      <c r="C8" s="45"/>
      <c r="D8" s="2" t="s">
        <v>434</v>
      </c>
      <c r="E8" s="25"/>
      <c r="F8" s="201"/>
      <c r="G8" s="25"/>
      <c r="H8" s="30"/>
    </row>
    <row r="9" spans="1:8" x14ac:dyDescent="0.2">
      <c r="A9" s="143"/>
      <c r="B9" s="3"/>
      <c r="C9" s="45"/>
      <c r="D9" s="874" t="s">
        <v>321</v>
      </c>
      <c r="E9" s="1029"/>
      <c r="F9" s="204"/>
      <c r="G9" s="25"/>
      <c r="H9" s="30"/>
    </row>
    <row r="10" spans="1:8" x14ac:dyDescent="0.2">
      <c r="A10" s="201"/>
      <c r="B10" s="199"/>
      <c r="C10" s="45"/>
      <c r="D10" s="2" t="s">
        <v>1615</v>
      </c>
      <c r="E10" s="25"/>
      <c r="F10" s="25"/>
      <c r="G10" s="25"/>
      <c r="H10" s="30"/>
    </row>
    <row r="11" spans="1:8" x14ac:dyDescent="0.2">
      <c r="C11" s="45"/>
      <c r="D11" s="2" t="s">
        <v>5156</v>
      </c>
      <c r="E11" s="25"/>
      <c r="F11" s="25"/>
      <c r="G11" s="25"/>
      <c r="H11" s="30"/>
    </row>
    <row r="12" spans="1:8" x14ac:dyDescent="0.2">
      <c r="C12" s="45"/>
      <c r="D12" s="135" t="s">
        <v>5157</v>
      </c>
      <c r="E12" s="25" t="s">
        <v>4816</v>
      </c>
      <c r="F12" s="200" t="s">
        <v>4871</v>
      </c>
      <c r="G12" s="1163" t="s">
        <v>8189</v>
      </c>
      <c r="H12" s="944"/>
    </row>
    <row r="13" spans="1:8" x14ac:dyDescent="0.2">
      <c r="A13" s="2"/>
      <c r="B13" s="2"/>
      <c r="C13" s="47"/>
      <c r="D13" s="2" t="s">
        <v>4530</v>
      </c>
      <c r="F13" s="205">
        <v>43984</v>
      </c>
      <c r="G13" s="944"/>
      <c r="H13" s="944"/>
    </row>
    <row r="14" spans="1:8" ht="13.5" thickBot="1" x14ac:dyDescent="0.25">
      <c r="C14" s="9"/>
      <c r="D14" s="2"/>
      <c r="F14" s="205"/>
      <c r="G14" s="1282"/>
      <c r="H14" s="1282"/>
    </row>
    <row r="15" spans="1:8" x14ac:dyDescent="0.2">
      <c r="A15" s="877" t="s">
        <v>5619</v>
      </c>
      <c r="B15" s="878"/>
      <c r="C15" s="878"/>
      <c r="D15" s="878"/>
      <c r="E15" s="878"/>
      <c r="F15" s="878"/>
      <c r="G15" s="878"/>
      <c r="H15" s="879"/>
    </row>
    <row r="16" spans="1:8" s="24" customFormat="1" ht="13.5" thickBot="1" x14ac:dyDescent="0.25">
      <c r="A16" s="880" t="s">
        <v>3816</v>
      </c>
      <c r="B16" s="881"/>
      <c r="C16" s="882" t="s">
        <v>3817</v>
      </c>
      <c r="D16" s="882"/>
      <c r="E16" s="882" t="s">
        <v>3818</v>
      </c>
      <c r="F16" s="882"/>
      <c r="G16" s="191"/>
      <c r="H16" s="196" t="s">
        <v>530</v>
      </c>
    </row>
    <row r="17" spans="1:8" ht="13.5" thickBot="1" x14ac:dyDescent="0.25">
      <c r="A17" s="883"/>
      <c r="B17" s="883"/>
      <c r="C17" s="1166">
        <v>23.1</v>
      </c>
      <c r="D17" s="1167"/>
      <c r="E17" s="883">
        <v>18.5</v>
      </c>
      <c r="F17" s="883"/>
      <c r="G17" s="192"/>
    </row>
    <row r="18" spans="1:8" x14ac:dyDescent="0.2">
      <c r="A18" s="867" t="s">
        <v>3081</v>
      </c>
      <c r="B18" s="868"/>
      <c r="C18" s="868"/>
      <c r="D18" s="868"/>
      <c r="E18" s="868"/>
      <c r="F18" s="868"/>
      <c r="G18" s="868"/>
      <c r="H18" s="869"/>
    </row>
    <row r="19" spans="1:8" ht="13.5" thickBot="1" x14ac:dyDescent="0.25">
      <c r="A19" s="12" t="s">
        <v>3819</v>
      </c>
      <c r="B19" s="13" t="s">
        <v>3820</v>
      </c>
      <c r="C19" s="14" t="s">
        <v>3821</v>
      </c>
      <c r="D19" s="13" t="s">
        <v>3822</v>
      </c>
      <c r="E19" s="13" t="s">
        <v>3823</v>
      </c>
      <c r="F19" s="13" t="s">
        <v>3363</v>
      </c>
      <c r="G19" s="13" t="s">
        <v>1388</v>
      </c>
      <c r="H19" s="195" t="s">
        <v>3824</v>
      </c>
    </row>
    <row r="20" spans="1:8" s="8" customFormat="1" x14ac:dyDescent="0.2">
      <c r="A20" s="21">
        <f>E33</f>
        <v>5195</v>
      </c>
      <c r="B20" s="21">
        <f>E63</f>
        <v>4973</v>
      </c>
      <c r="C20" s="22">
        <v>4990</v>
      </c>
      <c r="D20" s="22">
        <v>5191</v>
      </c>
      <c r="E20" s="22">
        <f>B20 - A20</f>
        <v>-222</v>
      </c>
      <c r="F20" s="22">
        <v>328</v>
      </c>
      <c r="G20" s="22"/>
      <c r="H20" s="3">
        <v>0</v>
      </c>
    </row>
    <row r="21" spans="1:8" s="8" customFormat="1" x14ac:dyDescent="0.2">
      <c r="A21" s="21"/>
      <c r="B21" s="21"/>
      <c r="C21" s="22"/>
      <c r="D21" s="22"/>
      <c r="E21" s="22"/>
      <c r="F21" s="22"/>
      <c r="G21" s="22"/>
      <c r="H21" s="66"/>
    </row>
    <row r="22" spans="1:8" s="8" customFormat="1" x14ac:dyDescent="0.2">
      <c r="A22" s="180" t="s">
        <v>3079</v>
      </c>
      <c r="B22" s="1283" t="s">
        <v>3087</v>
      </c>
      <c r="C22" s="947"/>
      <c r="D22" s="181" t="s">
        <v>3080</v>
      </c>
      <c r="E22" s="1283" t="s">
        <v>790</v>
      </c>
      <c r="F22" s="947"/>
      <c r="G22" s="947"/>
      <c r="H22" s="947"/>
    </row>
    <row r="23" spans="1:8" s="8" customFormat="1" x14ac:dyDescent="0.2">
      <c r="A23" s="3"/>
      <c r="B23" s="3"/>
      <c r="C23" s="10"/>
      <c r="D23" s="175" t="s">
        <v>1165</v>
      </c>
      <c r="E23" s="246" t="s">
        <v>6550</v>
      </c>
      <c r="F23" s="1284"/>
      <c r="G23" s="1284"/>
      <c r="H23" s="1284"/>
    </row>
    <row r="24" spans="1:8" s="8" customFormat="1" ht="12.75" customHeight="1" x14ac:dyDescent="0.2">
      <c r="A24" s="178" t="s">
        <v>3083</v>
      </c>
      <c r="B24" s="891" t="s">
        <v>322</v>
      </c>
      <c r="C24" s="892"/>
      <c r="D24" s="892"/>
      <c r="E24" s="892"/>
      <c r="F24" s="892"/>
      <c r="G24" s="892"/>
      <c r="H24" s="892"/>
    </row>
    <row r="25" spans="1:8" s="8" customFormat="1" x14ac:dyDescent="0.2">
      <c r="A25" s="19"/>
      <c r="B25" s="19"/>
      <c r="C25" s="16"/>
      <c r="D25" s="17"/>
      <c r="E25" s="17"/>
      <c r="F25" s="17"/>
      <c r="G25" s="17"/>
      <c r="H25" s="17"/>
    </row>
    <row r="26" spans="1:8" s="8" customFormat="1" ht="27" customHeight="1" x14ac:dyDescent="0.2">
      <c r="A26" s="148" t="s">
        <v>4159</v>
      </c>
      <c r="B26" s="1265" t="s">
        <v>7509</v>
      </c>
      <c r="C26" s="892"/>
      <c r="D26" s="892"/>
      <c r="E26" s="892"/>
      <c r="F26" s="892"/>
      <c r="G26" s="892"/>
      <c r="H26" s="892"/>
    </row>
    <row r="27" spans="1:8" ht="13.5" thickBot="1" x14ac:dyDescent="0.25">
      <c r="C27" s="1"/>
    </row>
    <row r="28" spans="1:8" ht="13.5" thickBot="1" x14ac:dyDescent="0.25">
      <c r="A28" s="969" t="s">
        <v>2683</v>
      </c>
      <c r="B28" s="969"/>
      <c r="C28" s="168" t="s">
        <v>5913</v>
      </c>
      <c r="D28" s="969" t="s">
        <v>5907</v>
      </c>
      <c r="E28" s="969"/>
      <c r="F28" s="969"/>
      <c r="G28" s="895" t="s">
        <v>5906</v>
      </c>
      <c r="H28" s="896"/>
    </row>
    <row r="29" spans="1:8" ht="13.5" thickBot="1" x14ac:dyDescent="0.25">
      <c r="A29" s="984" t="s">
        <v>2377</v>
      </c>
      <c r="B29" s="984"/>
      <c r="C29" s="179" t="s">
        <v>3086</v>
      </c>
      <c r="D29" s="931" t="s">
        <v>6556</v>
      </c>
      <c r="E29" s="971"/>
      <c r="F29" s="971"/>
      <c r="G29" s="973" t="s">
        <v>6557</v>
      </c>
      <c r="H29" s="973"/>
    </row>
    <row r="30" spans="1:8" s="3" customFormat="1" ht="13.5" thickBot="1" x14ac:dyDescent="0.25">
      <c r="A30" s="4" t="s">
        <v>3488</v>
      </c>
      <c r="B30" s="4" t="s">
        <v>3320</v>
      </c>
      <c r="C30" s="5" t="s">
        <v>3319</v>
      </c>
      <c r="D30" s="4" t="s">
        <v>3992</v>
      </c>
      <c r="E30" s="4" t="s">
        <v>3486</v>
      </c>
      <c r="F30" s="4" t="s">
        <v>3318</v>
      </c>
      <c r="G30" s="903" t="s">
        <v>3950</v>
      </c>
      <c r="H30" s="904"/>
    </row>
    <row r="31" spans="1:8" s="741" customFormat="1" x14ac:dyDescent="0.2">
      <c r="A31" s="749" t="s">
        <v>7809</v>
      </c>
      <c r="B31" s="633" t="s">
        <v>7810</v>
      </c>
      <c r="C31" s="633" t="s">
        <v>7811</v>
      </c>
      <c r="D31" s="633" t="s">
        <v>7812</v>
      </c>
      <c r="E31" s="629">
        <v>5235</v>
      </c>
      <c r="F31" s="633" t="s">
        <v>3744</v>
      </c>
      <c r="G31" s="1289" t="s">
        <v>7813</v>
      </c>
      <c r="H31" s="1290"/>
    </row>
    <row r="32" spans="1:8" s="741" customFormat="1" ht="26.25" customHeight="1" x14ac:dyDescent="0.2">
      <c r="A32" s="750" t="s">
        <v>7814</v>
      </c>
      <c r="B32" s="751" t="s">
        <v>7815</v>
      </c>
      <c r="C32" s="751" t="s">
        <v>7816</v>
      </c>
      <c r="D32" s="751" t="s">
        <v>7817</v>
      </c>
      <c r="E32" s="752">
        <v>5216</v>
      </c>
      <c r="F32" s="751" t="s">
        <v>7763</v>
      </c>
      <c r="G32" s="1291" t="s">
        <v>7818</v>
      </c>
      <c r="H32" s="1292"/>
    </row>
    <row r="33" spans="1:8" x14ac:dyDescent="0.2">
      <c r="A33" s="746" t="s">
        <v>6539</v>
      </c>
      <c r="B33" s="747" t="s">
        <v>6540</v>
      </c>
      <c r="C33" s="747" t="s">
        <v>6541</v>
      </c>
      <c r="D33" s="747" t="s">
        <v>6542</v>
      </c>
      <c r="E33" s="748">
        <v>5195</v>
      </c>
      <c r="F33" s="747" t="s">
        <v>3744</v>
      </c>
      <c r="G33" s="1287" t="s">
        <v>6543</v>
      </c>
      <c r="H33" s="1288"/>
    </row>
    <row r="34" spans="1:8" ht="25.5" customHeight="1" x14ac:dyDescent="0.2">
      <c r="A34" s="525" t="s">
        <v>5274</v>
      </c>
      <c r="B34" s="451" t="s">
        <v>1470</v>
      </c>
      <c r="C34" s="451" t="s">
        <v>226</v>
      </c>
      <c r="D34" s="451" t="s">
        <v>3470</v>
      </c>
      <c r="E34" s="452">
        <f>5194</f>
        <v>5194</v>
      </c>
      <c r="F34" s="451" t="s">
        <v>1099</v>
      </c>
      <c r="G34" s="1285" t="s">
        <v>3314</v>
      </c>
      <c r="H34" s="1286"/>
    </row>
    <row r="35" spans="1:8" x14ac:dyDescent="0.2">
      <c r="A35" s="134" t="s">
        <v>5275</v>
      </c>
      <c r="B35" s="50" t="s">
        <v>210</v>
      </c>
      <c r="C35" s="50" t="s">
        <v>227</v>
      </c>
      <c r="D35" s="50" t="s">
        <v>696</v>
      </c>
      <c r="E35" s="128">
        <f>5188</f>
        <v>5188</v>
      </c>
      <c r="F35" s="50" t="s">
        <v>3936</v>
      </c>
      <c r="G35" s="989" t="s">
        <v>696</v>
      </c>
      <c r="H35" s="990"/>
    </row>
    <row r="36" spans="1:8" x14ac:dyDescent="0.2">
      <c r="A36" s="134" t="s">
        <v>4993</v>
      </c>
      <c r="B36" s="50" t="s">
        <v>4994</v>
      </c>
      <c r="C36" s="50" t="s">
        <v>4995</v>
      </c>
      <c r="D36" s="50" t="s">
        <v>4996</v>
      </c>
      <c r="E36" s="128">
        <v>5190</v>
      </c>
      <c r="F36" s="50" t="s">
        <v>3744</v>
      </c>
      <c r="G36" s="989" t="s">
        <v>4997</v>
      </c>
      <c r="H36" s="990"/>
    </row>
    <row r="37" spans="1:8" x14ac:dyDescent="0.2">
      <c r="A37" s="134" t="s">
        <v>5276</v>
      </c>
      <c r="B37" s="50" t="s">
        <v>211</v>
      </c>
      <c r="C37" s="50" t="s">
        <v>228</v>
      </c>
      <c r="D37" s="50" t="s">
        <v>697</v>
      </c>
      <c r="E37" s="128">
        <f>5189</f>
        <v>5189</v>
      </c>
      <c r="F37" s="50" t="s">
        <v>3316</v>
      </c>
      <c r="G37" s="989" t="s">
        <v>3471</v>
      </c>
      <c r="H37" s="990"/>
    </row>
    <row r="38" spans="1:8" x14ac:dyDescent="0.2">
      <c r="A38" s="134" t="s">
        <v>5277</v>
      </c>
      <c r="B38" s="50" t="s">
        <v>212</v>
      </c>
      <c r="C38" s="50" t="s">
        <v>229</v>
      </c>
      <c r="D38" s="50" t="s">
        <v>792</v>
      </c>
      <c r="E38" s="128">
        <f>5162</f>
        <v>5162</v>
      </c>
      <c r="F38" s="50" t="s">
        <v>1099</v>
      </c>
      <c r="G38" s="989" t="s">
        <v>791</v>
      </c>
      <c r="H38" s="990"/>
    </row>
    <row r="39" spans="1:8" x14ac:dyDescent="0.2">
      <c r="A39" s="134" t="s">
        <v>5278</v>
      </c>
      <c r="B39" s="50" t="s">
        <v>213</v>
      </c>
      <c r="C39" s="50" t="s">
        <v>230</v>
      </c>
      <c r="D39" s="50" t="s">
        <v>698</v>
      </c>
      <c r="E39" s="128">
        <f>5147</f>
        <v>5147</v>
      </c>
      <c r="F39" s="50" t="s">
        <v>970</v>
      </c>
      <c r="G39" s="989" t="s">
        <v>793</v>
      </c>
      <c r="H39" s="990"/>
    </row>
    <row r="40" spans="1:8" x14ac:dyDescent="0.2">
      <c r="A40" s="134" t="s">
        <v>5364</v>
      </c>
      <c r="B40" s="50" t="s">
        <v>443</v>
      </c>
      <c r="C40" s="50" t="s">
        <v>444</v>
      </c>
      <c r="D40" s="50" t="s">
        <v>445</v>
      </c>
      <c r="E40" s="128">
        <v>5145</v>
      </c>
      <c r="F40" s="50" t="s">
        <v>3936</v>
      </c>
      <c r="G40" s="989" t="s">
        <v>446</v>
      </c>
      <c r="H40" s="990"/>
    </row>
    <row r="41" spans="1:8" ht="13.5" customHeight="1" x14ac:dyDescent="0.2">
      <c r="A41" s="134" t="s">
        <v>3138</v>
      </c>
      <c r="B41" s="50" t="s">
        <v>2695</v>
      </c>
      <c r="C41" s="50" t="s">
        <v>2696</v>
      </c>
      <c r="D41" s="50" t="s">
        <v>699</v>
      </c>
      <c r="E41" s="128">
        <f>5138</f>
        <v>5138</v>
      </c>
      <c r="F41" s="50" t="s">
        <v>1099</v>
      </c>
      <c r="G41" s="989" t="s">
        <v>794</v>
      </c>
      <c r="H41" s="990"/>
    </row>
    <row r="42" spans="1:8" x14ac:dyDescent="0.2">
      <c r="A42" s="338" t="s">
        <v>3139</v>
      </c>
      <c r="B42" s="445" t="s">
        <v>2698</v>
      </c>
      <c r="C42" s="445" t="s">
        <v>2699</v>
      </c>
      <c r="D42" s="445" t="s">
        <v>700</v>
      </c>
      <c r="E42" s="446">
        <f>5135</f>
        <v>5135</v>
      </c>
      <c r="F42" s="445" t="s">
        <v>3936</v>
      </c>
      <c r="G42" s="1293" t="s">
        <v>2697</v>
      </c>
      <c r="H42" s="1294"/>
    </row>
    <row r="43" spans="1:8" x14ac:dyDescent="0.2">
      <c r="A43" s="134" t="s">
        <v>3140</v>
      </c>
      <c r="B43" s="50" t="s">
        <v>214</v>
      </c>
      <c r="C43" s="50" t="s">
        <v>231</v>
      </c>
      <c r="D43" s="50" t="s">
        <v>2219</v>
      </c>
      <c r="E43" s="128">
        <f>5122</f>
        <v>5122</v>
      </c>
      <c r="F43" s="50" t="s">
        <v>3487</v>
      </c>
      <c r="G43" s="989" t="s">
        <v>2210</v>
      </c>
      <c r="H43" s="990"/>
    </row>
    <row r="44" spans="1:8" x14ac:dyDescent="0.2">
      <c r="A44" s="134" t="s">
        <v>3141</v>
      </c>
      <c r="B44" s="50" t="s">
        <v>215</v>
      </c>
      <c r="C44" s="50" t="s">
        <v>232</v>
      </c>
      <c r="D44" s="50" t="s">
        <v>2007</v>
      </c>
      <c r="E44" s="128">
        <f>5115</f>
        <v>5115</v>
      </c>
      <c r="F44" s="50" t="s">
        <v>3744</v>
      </c>
      <c r="G44" s="989" t="s">
        <v>2211</v>
      </c>
      <c r="H44" s="990"/>
    </row>
    <row r="45" spans="1:8" x14ac:dyDescent="0.2">
      <c r="A45" s="134" t="s">
        <v>1067</v>
      </c>
      <c r="B45" s="50" t="s">
        <v>3955</v>
      </c>
      <c r="C45" s="50" t="s">
        <v>233</v>
      </c>
      <c r="D45" s="50" t="s">
        <v>5363</v>
      </c>
      <c r="E45" s="128">
        <f>5107</f>
        <v>5107</v>
      </c>
      <c r="F45" s="50" t="s">
        <v>3744</v>
      </c>
      <c r="G45" s="989" t="s">
        <v>3952</v>
      </c>
      <c r="H45" s="990"/>
    </row>
    <row r="46" spans="1:8" x14ac:dyDescent="0.2">
      <c r="A46" s="134" t="s">
        <v>6544</v>
      </c>
      <c r="B46" s="440" t="s">
        <v>3955</v>
      </c>
      <c r="C46" s="440" t="s">
        <v>6545</v>
      </c>
      <c r="D46" s="440" t="s">
        <v>6546</v>
      </c>
      <c r="E46" s="128">
        <v>5108</v>
      </c>
      <c r="F46" s="440" t="s">
        <v>1040</v>
      </c>
      <c r="G46" s="1193" t="s">
        <v>6547</v>
      </c>
      <c r="H46" s="1194"/>
    </row>
    <row r="47" spans="1:8" x14ac:dyDescent="0.2">
      <c r="A47" s="134" t="s">
        <v>1068</v>
      </c>
      <c r="B47" s="50" t="s">
        <v>216</v>
      </c>
      <c r="C47" s="50" t="s">
        <v>234</v>
      </c>
      <c r="D47" s="50" t="s">
        <v>3063</v>
      </c>
      <c r="E47" s="128">
        <f>5108</f>
        <v>5108</v>
      </c>
      <c r="F47" s="50" t="s">
        <v>3744</v>
      </c>
      <c r="G47" s="989" t="s">
        <v>5147</v>
      </c>
      <c r="H47" s="990"/>
    </row>
    <row r="48" spans="1:8" x14ac:dyDescent="0.2">
      <c r="A48" s="134" t="s">
        <v>1069</v>
      </c>
      <c r="B48" s="50" t="s">
        <v>217</v>
      </c>
      <c r="C48" s="50" t="s">
        <v>1058</v>
      </c>
      <c r="D48" s="50" t="s">
        <v>2221</v>
      </c>
      <c r="E48" s="128">
        <f>5109</f>
        <v>5109</v>
      </c>
      <c r="F48" s="50" t="s">
        <v>3487</v>
      </c>
      <c r="G48" s="989" t="s">
        <v>3953</v>
      </c>
      <c r="H48" s="990"/>
    </row>
    <row r="49" spans="1:8" ht="25.5" customHeight="1" x14ac:dyDescent="0.2">
      <c r="A49" s="134" t="s">
        <v>1070</v>
      </c>
      <c r="B49" s="50" t="s">
        <v>218</v>
      </c>
      <c r="C49" s="50" t="s">
        <v>235</v>
      </c>
      <c r="D49" s="50" t="s">
        <v>2222</v>
      </c>
      <c r="E49" s="128">
        <f>5098</f>
        <v>5098</v>
      </c>
      <c r="F49" s="50" t="s">
        <v>3744</v>
      </c>
      <c r="G49" s="989" t="s">
        <v>3954</v>
      </c>
      <c r="H49" s="990"/>
    </row>
    <row r="50" spans="1:8" ht="27" customHeight="1" x14ac:dyDescent="0.2">
      <c r="A50" s="134" t="s">
        <v>1071</v>
      </c>
      <c r="B50" s="50" t="s">
        <v>4691</v>
      </c>
      <c r="C50" s="50" t="s">
        <v>4692</v>
      </c>
      <c r="D50" s="50" t="s">
        <v>4693</v>
      </c>
      <c r="E50" s="128">
        <v>5075</v>
      </c>
      <c r="F50" s="50" t="s">
        <v>5457</v>
      </c>
      <c r="G50" s="989" t="s">
        <v>2510</v>
      </c>
      <c r="H50" s="990"/>
    </row>
    <row r="51" spans="1:8" x14ac:dyDescent="0.2">
      <c r="A51" s="134" t="s">
        <v>1072</v>
      </c>
      <c r="B51" s="50" t="s">
        <v>4998</v>
      </c>
      <c r="C51" s="50" t="s">
        <v>236</v>
      </c>
      <c r="D51" s="50" t="s">
        <v>2223</v>
      </c>
      <c r="E51" s="128">
        <f>5078</f>
        <v>5078</v>
      </c>
      <c r="F51" s="50" t="s">
        <v>3487</v>
      </c>
      <c r="G51" s="989" t="s">
        <v>885</v>
      </c>
      <c r="H51" s="990"/>
    </row>
    <row r="52" spans="1:8" x14ac:dyDescent="0.2">
      <c r="A52" s="134" t="s">
        <v>3176</v>
      </c>
      <c r="B52" s="50" t="s">
        <v>3177</v>
      </c>
      <c r="C52" s="50" t="s">
        <v>3178</v>
      </c>
      <c r="D52" s="50" t="s">
        <v>3156</v>
      </c>
      <c r="E52" s="128">
        <v>5068</v>
      </c>
      <c r="F52" s="50" t="s">
        <v>3744</v>
      </c>
      <c r="G52" s="989" t="s">
        <v>3179</v>
      </c>
      <c r="H52" s="990"/>
    </row>
    <row r="53" spans="1:8" x14ac:dyDescent="0.2">
      <c r="A53" s="134" t="s">
        <v>7977</v>
      </c>
      <c r="B53" s="440" t="s">
        <v>6548</v>
      </c>
      <c r="C53" s="440" t="s">
        <v>6549</v>
      </c>
      <c r="D53" s="791" t="s">
        <v>7978</v>
      </c>
      <c r="E53" s="128">
        <v>5081</v>
      </c>
      <c r="F53" s="440" t="s">
        <v>3744</v>
      </c>
      <c r="G53" s="1193" t="s">
        <v>7819</v>
      </c>
      <c r="H53" s="1194"/>
    </row>
    <row r="54" spans="1:8" ht="25.5" customHeight="1" x14ac:dyDescent="0.2">
      <c r="A54" s="134" t="s">
        <v>1073</v>
      </c>
      <c r="B54" s="50" t="s">
        <v>224</v>
      </c>
      <c r="C54" s="50" t="s">
        <v>225</v>
      </c>
      <c r="D54" s="50" t="s">
        <v>3051</v>
      </c>
      <c r="E54" s="128">
        <f>5056</f>
        <v>5056</v>
      </c>
      <c r="F54" s="50" t="s">
        <v>1099</v>
      </c>
      <c r="G54" s="989" t="s">
        <v>1160</v>
      </c>
      <c r="H54" s="990"/>
    </row>
    <row r="55" spans="1:8" s="659" customFormat="1" x14ac:dyDescent="0.2">
      <c r="A55" s="134" t="s">
        <v>7594</v>
      </c>
      <c r="B55" s="658" t="s">
        <v>7595</v>
      </c>
      <c r="C55" s="658" t="s">
        <v>7596</v>
      </c>
      <c r="D55" s="658" t="s">
        <v>7597</v>
      </c>
      <c r="E55" s="128">
        <v>5054</v>
      </c>
      <c r="F55" s="658" t="s">
        <v>7598</v>
      </c>
      <c r="G55" s="1176" t="s">
        <v>7599</v>
      </c>
      <c r="H55" s="1194"/>
    </row>
    <row r="56" spans="1:8" x14ac:dyDescent="0.2">
      <c r="A56" s="134" t="s">
        <v>7497</v>
      </c>
      <c r="B56" s="50" t="s">
        <v>7504</v>
      </c>
      <c r="C56" s="50" t="s">
        <v>7505</v>
      </c>
      <c r="D56" s="50" t="s">
        <v>7498</v>
      </c>
      <c r="E56" s="128">
        <v>5035</v>
      </c>
      <c r="F56" s="50" t="s">
        <v>3744</v>
      </c>
      <c r="G56" s="1176" t="s">
        <v>7506</v>
      </c>
      <c r="H56" s="1194"/>
    </row>
    <row r="57" spans="1:8" x14ac:dyDescent="0.2">
      <c r="A57" s="134" t="s">
        <v>7503</v>
      </c>
      <c r="B57" s="50" t="s">
        <v>4400</v>
      </c>
      <c r="C57" s="50" t="s">
        <v>4401</v>
      </c>
      <c r="D57" s="50" t="s">
        <v>7507</v>
      </c>
      <c r="E57" s="128">
        <v>5030</v>
      </c>
      <c r="F57" s="50" t="s">
        <v>3744</v>
      </c>
      <c r="G57" s="989" t="s">
        <v>7508</v>
      </c>
      <c r="H57" s="990"/>
    </row>
    <row r="58" spans="1:8" x14ac:dyDescent="0.2">
      <c r="A58" s="134" t="s">
        <v>425</v>
      </c>
      <c r="B58" s="50" t="s">
        <v>426</v>
      </c>
      <c r="C58" s="50" t="s">
        <v>427</v>
      </c>
      <c r="D58" s="50" t="s">
        <v>428</v>
      </c>
      <c r="E58" s="128">
        <v>5013</v>
      </c>
      <c r="F58" s="50" t="s">
        <v>116</v>
      </c>
      <c r="G58" s="989" t="s">
        <v>429</v>
      </c>
      <c r="H58" s="990"/>
    </row>
    <row r="59" spans="1:8" ht="25.5" customHeight="1" x14ac:dyDescent="0.2">
      <c r="A59" s="134" t="s">
        <v>420</v>
      </c>
      <c r="B59" s="50" t="s">
        <v>421</v>
      </c>
      <c r="C59" s="50" t="s">
        <v>422</v>
      </c>
      <c r="D59" s="50" t="s">
        <v>423</v>
      </c>
      <c r="E59" s="128">
        <v>5012</v>
      </c>
      <c r="F59" s="50" t="s">
        <v>1099</v>
      </c>
      <c r="G59" s="989" t="s">
        <v>424</v>
      </c>
      <c r="H59" s="990"/>
    </row>
    <row r="60" spans="1:8" x14ac:dyDescent="0.2">
      <c r="A60" s="134" t="s">
        <v>1297</v>
      </c>
      <c r="B60" s="50" t="s">
        <v>1298</v>
      </c>
      <c r="C60" s="50" t="s">
        <v>1299</v>
      </c>
      <c r="D60" s="50" t="s">
        <v>1300</v>
      </c>
      <c r="E60" s="128">
        <v>4992</v>
      </c>
      <c r="F60" s="50" t="s">
        <v>3744</v>
      </c>
      <c r="G60" s="989" t="s">
        <v>1301</v>
      </c>
      <c r="H60" s="990"/>
    </row>
    <row r="61" spans="1:8" x14ac:dyDescent="0.2">
      <c r="A61" s="264" t="s">
        <v>3403</v>
      </c>
      <c r="B61" s="447" t="s">
        <v>3404</v>
      </c>
      <c r="C61" s="447" t="s">
        <v>3405</v>
      </c>
      <c r="D61" s="447" t="s">
        <v>3406</v>
      </c>
      <c r="E61" s="448">
        <v>5040</v>
      </c>
      <c r="F61" s="447" t="s">
        <v>116</v>
      </c>
      <c r="G61" s="1295" t="s">
        <v>1236</v>
      </c>
      <c r="H61" s="1296"/>
    </row>
    <row r="62" spans="1:8" ht="13.5" customHeight="1" x14ac:dyDescent="0.2">
      <c r="A62" s="461" t="s">
        <v>7591</v>
      </c>
      <c r="B62" s="462" t="s">
        <v>1302</v>
      </c>
      <c r="C62" s="462" t="s">
        <v>6116</v>
      </c>
      <c r="D62" s="462" t="s">
        <v>7592</v>
      </c>
      <c r="E62" s="463">
        <v>4989</v>
      </c>
      <c r="F62" s="462" t="s">
        <v>116</v>
      </c>
      <c r="G62" s="1200" t="s">
        <v>7593</v>
      </c>
      <c r="H62" s="1201"/>
    </row>
    <row r="63" spans="1:8" ht="16.5" customHeight="1" thickBot="1" x14ac:dyDescent="0.25">
      <c r="A63" s="444" t="s">
        <v>6117</v>
      </c>
      <c r="B63" s="464" t="s">
        <v>6118</v>
      </c>
      <c r="C63" s="464" t="s">
        <v>6119</v>
      </c>
      <c r="D63" s="464" t="s">
        <v>6120</v>
      </c>
      <c r="E63" s="132">
        <v>4973</v>
      </c>
      <c r="F63" s="464" t="s">
        <v>3487</v>
      </c>
      <c r="G63" s="1198" t="s">
        <v>6121</v>
      </c>
      <c r="H63" s="1199"/>
    </row>
    <row r="65" spans="1:2" s="8" customFormat="1" x14ac:dyDescent="0.2">
      <c r="A65" s="229" t="s">
        <v>295</v>
      </c>
      <c r="B65" s="226" t="s">
        <v>4777</v>
      </c>
    </row>
  </sheetData>
  <mergeCells count="63">
    <mergeCell ref="G56:H56"/>
    <mergeCell ref="G63:H63"/>
    <mergeCell ref="G57:H57"/>
    <mergeCell ref="G58:H58"/>
    <mergeCell ref="G59:H59"/>
    <mergeCell ref="G60:H60"/>
    <mergeCell ref="G61:H61"/>
    <mergeCell ref="G62:H62"/>
    <mergeCell ref="G45:H45"/>
    <mergeCell ref="G47:H47"/>
    <mergeCell ref="G48:H48"/>
    <mergeCell ref="G49:H49"/>
    <mergeCell ref="G42:H42"/>
    <mergeCell ref="G43:H43"/>
    <mergeCell ref="G44:H44"/>
    <mergeCell ref="G46:H46"/>
    <mergeCell ref="G50:H50"/>
    <mergeCell ref="G51:H51"/>
    <mergeCell ref="G54:H54"/>
    <mergeCell ref="G52:H52"/>
    <mergeCell ref="G53:H53"/>
    <mergeCell ref="G30:H30"/>
    <mergeCell ref="G33:H33"/>
    <mergeCell ref="G39:H39"/>
    <mergeCell ref="G36:H36"/>
    <mergeCell ref="G40:H40"/>
    <mergeCell ref="G31:H31"/>
    <mergeCell ref="G32:H32"/>
    <mergeCell ref="G41:H41"/>
    <mergeCell ref="G34:H34"/>
    <mergeCell ref="G35:H35"/>
    <mergeCell ref="G37:H37"/>
    <mergeCell ref="G38:H38"/>
    <mergeCell ref="B24:H24"/>
    <mergeCell ref="E22:H22"/>
    <mergeCell ref="F23:H23"/>
    <mergeCell ref="A28:B28"/>
    <mergeCell ref="A29:B29"/>
    <mergeCell ref="D28:F28"/>
    <mergeCell ref="D29:F29"/>
    <mergeCell ref="G28:H28"/>
    <mergeCell ref="G29:H29"/>
    <mergeCell ref="D7:E7"/>
    <mergeCell ref="A17:B17"/>
    <mergeCell ref="C17:D17"/>
    <mergeCell ref="A18:H18"/>
    <mergeCell ref="B22:C22"/>
    <mergeCell ref="G55:H55"/>
    <mergeCell ref="A1:B1"/>
    <mergeCell ref="C1:H1"/>
    <mergeCell ref="C2:H2"/>
    <mergeCell ref="A15:H15"/>
    <mergeCell ref="A3:B3"/>
    <mergeCell ref="D9:E9"/>
    <mergeCell ref="A2:B2"/>
    <mergeCell ref="B26:H26"/>
    <mergeCell ref="E17:F17"/>
    <mergeCell ref="G4:H6"/>
    <mergeCell ref="G14:H14"/>
    <mergeCell ref="A16:B16"/>
    <mergeCell ref="C16:D16"/>
    <mergeCell ref="E16:F16"/>
    <mergeCell ref="G12:H13"/>
  </mergeCells>
  <phoneticPr fontId="0" type="noConversion"/>
  <hyperlinks>
    <hyperlink ref="D6" location="ClearCreek!A1" display="Clear Creek Trail" xr:uid="{00000000-0004-0000-2700-000000000000}"/>
    <hyperlink ref="D8" location="CommerceCity!A1" display="Commerce City" xr:uid="{00000000-0004-0000-2700-000001000000}"/>
    <hyperlink ref="D11" location="NiverNCotton!A1" display="Niver N Cotton" xr:uid="{00000000-0004-0000-2700-000002000000}"/>
    <hyperlink ref="D13" location="SandCreek!A1" display="Sand Creek" xr:uid="{00000000-0004-0000-2700-000003000000}"/>
    <hyperlink ref="D10" location="GrangeHall!A1" display="Grange Hall Trail" xr:uid="{00000000-0004-0000-2700-000004000000}"/>
    <hyperlink ref="D9" location="EastlakeBrantner!A1" display="Eastlake Brantner Gulch" xr:uid="{00000000-0004-0000-2700-000005000000}"/>
    <hyperlink ref="A2:B2" location="Overview!A1" tooltip="Go to Trail Network Overview sheet" display="Trail Network Overview" xr:uid="{00000000-0004-0000-2700-000006000000}"/>
    <hyperlink ref="D4" location="'104th'!A1" display="104th Trail" xr:uid="{00000000-0004-0000-2700-000007000000}"/>
    <hyperlink ref="B65" location="RTD!A34" display="RTD-CY" xr:uid="{00000000-0004-0000-2700-000008000000}"/>
    <hyperlink ref="D7" location="ColoBlvdWelby!A1" display="Colo Blvd Welby Mups" xr:uid="{00000000-0004-0000-2700-000009000000}"/>
  </hyperlinks>
  <pageMargins left="1" right="0.75" top="0.75" bottom="0.75" header="0.5" footer="0.5"/>
  <pageSetup scale="74" orientation="portrait" r:id="rId1"/>
  <headerFooter alignWithMargins="0">
    <oddHeader>&amp;L&amp;"Arial,Bold"&amp;Uhttp://geobiking.org&amp;C&amp;F&amp;R&amp;D</oddHeader>
    <oddFooter>&amp;LAuthor: &amp;"Arial,Bold"Robert Prehn&amp;CData free for personal use and remains property of author.&amp;R&amp;D</oddFooter>
  </headerFooter>
  <webPublishItems count="1">
    <webPublishItem id="645" divId="DR_North_645" sourceType="sheet" destinationFile="C:\GPS\Bicycle\CO_DN\CO_DN_PRN.htm" title="GeoBiking CO_DN PRN Trail  Description"/>
  </webPublishItem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31">
    <pageSetUpPr fitToPage="1"/>
  </sheetPr>
  <dimension ref="A1:H53"/>
  <sheetViews>
    <sheetView topLeftCell="A3" zoomScaleNormal="100" workbookViewId="0">
      <selection activeCell="G21" sqref="G21"/>
    </sheetView>
  </sheetViews>
  <sheetFormatPr defaultRowHeight="12.75" x14ac:dyDescent="0.2"/>
  <cols>
    <col min="1" max="1" width="10.42578125" bestFit="1" customWidth="1"/>
    <col min="2" max="2" width="10.140625" bestFit="1" customWidth="1"/>
    <col min="3" max="3" width="12.140625" bestFit="1" customWidth="1"/>
    <col min="4" max="4" width="17.85546875" bestFit="1" customWidth="1"/>
    <col min="5" max="5" width="8" bestFit="1" customWidth="1"/>
    <col min="6" max="6" width="15.140625" bestFit="1" customWidth="1"/>
    <col min="7" max="7" width="8.140625" bestFit="1" customWidth="1"/>
    <col min="8" max="8" width="25.5703125" customWidth="1"/>
  </cols>
  <sheetData>
    <row r="1" spans="1:8" ht="24.75" customHeight="1" x14ac:dyDescent="0.2">
      <c r="A1" s="942" t="s">
        <v>5136</v>
      </c>
      <c r="B1" s="943"/>
      <c r="C1" s="872" t="s">
        <v>3670</v>
      </c>
      <c r="D1" s="873"/>
      <c r="E1" s="873"/>
      <c r="F1" s="873"/>
      <c r="G1" s="873"/>
      <c r="H1" s="873"/>
    </row>
    <row r="2" spans="1:8" ht="24.75" customHeight="1" x14ac:dyDescent="0.2">
      <c r="A2" s="874" t="s">
        <v>2679</v>
      </c>
      <c r="B2" s="874"/>
      <c r="C2" s="1005" t="s">
        <v>5410</v>
      </c>
      <c r="D2" s="1069"/>
      <c r="E2" s="1069"/>
      <c r="F2" s="1069"/>
      <c r="G2" s="1069"/>
      <c r="H2" s="1069"/>
    </row>
    <row r="3" spans="1:8" x14ac:dyDescent="0.2">
      <c r="A3" s="874"/>
      <c r="B3" s="874"/>
      <c r="C3" s="18"/>
      <c r="E3" s="25"/>
      <c r="F3" s="25"/>
      <c r="G3" s="25"/>
      <c r="H3" s="25"/>
    </row>
    <row r="4" spans="1:8" ht="12.75" customHeight="1" x14ac:dyDescent="0.2">
      <c r="A4" s="186" t="s">
        <v>2545</v>
      </c>
      <c r="B4" s="65" t="s">
        <v>3259</v>
      </c>
      <c r="C4" s="27" t="s">
        <v>220</v>
      </c>
      <c r="D4" s="2" t="s">
        <v>6627</v>
      </c>
      <c r="E4" s="25"/>
      <c r="F4" s="27" t="s">
        <v>3975</v>
      </c>
      <c r="G4" s="876" t="s">
        <v>3255</v>
      </c>
      <c r="H4" s="876"/>
    </row>
    <row r="5" spans="1:8" ht="12.75" customHeight="1" x14ac:dyDescent="0.2">
      <c r="A5" s="209"/>
      <c r="B5" s="65"/>
      <c r="C5" s="27"/>
      <c r="D5" s="2" t="s">
        <v>2516</v>
      </c>
      <c r="E5" s="25"/>
      <c r="F5" s="34"/>
      <c r="G5" s="876"/>
      <c r="H5" s="876"/>
    </row>
    <row r="6" spans="1:8" x14ac:dyDescent="0.2">
      <c r="A6" s="143"/>
      <c r="B6" s="59"/>
      <c r="C6" s="27"/>
      <c r="D6" s="2" t="s">
        <v>5431</v>
      </c>
      <c r="E6" s="25"/>
      <c r="F6" s="34"/>
      <c r="G6" s="876"/>
      <c r="H6" s="876"/>
    </row>
    <row r="7" spans="1:8" x14ac:dyDescent="0.2">
      <c r="A7" s="28" t="s">
        <v>5202</v>
      </c>
      <c r="B7" s="3">
        <f>COUNT(E27:E51)</f>
        <v>25</v>
      </c>
      <c r="C7" s="27"/>
      <c r="D7" s="2" t="s">
        <v>5432</v>
      </c>
      <c r="E7" s="25"/>
      <c r="F7" s="34"/>
      <c r="G7" s="38"/>
      <c r="H7" s="38"/>
    </row>
    <row r="8" spans="1:8" x14ac:dyDescent="0.2">
      <c r="A8" s="143"/>
      <c r="B8" s="59"/>
      <c r="C8" s="27"/>
      <c r="D8" s="2" t="s">
        <v>3671</v>
      </c>
      <c r="E8" s="25"/>
      <c r="F8" s="200" t="s">
        <v>4871</v>
      </c>
      <c r="G8" s="890" t="s">
        <v>6627</v>
      </c>
      <c r="H8" s="876"/>
    </row>
    <row r="9" spans="1:8" x14ac:dyDescent="0.2">
      <c r="C9" s="45"/>
      <c r="D9" s="2" t="s">
        <v>5614</v>
      </c>
      <c r="E9" s="25"/>
      <c r="F9" s="205">
        <v>42454</v>
      </c>
      <c r="G9" s="876"/>
      <c r="H9" s="876"/>
    </row>
    <row r="10" spans="1:8" ht="13.5" thickBot="1" x14ac:dyDescent="0.25">
      <c r="C10" s="9"/>
    </row>
    <row r="11" spans="1:8" x14ac:dyDescent="0.2">
      <c r="A11" s="877" t="s">
        <v>5619</v>
      </c>
      <c r="B11" s="878"/>
      <c r="C11" s="878"/>
      <c r="D11" s="878"/>
      <c r="E11" s="878"/>
      <c r="F11" s="878"/>
      <c r="G11" s="878"/>
      <c r="H11" s="879"/>
    </row>
    <row r="12" spans="1:8" s="24" customFormat="1" ht="13.5" thickBot="1" x14ac:dyDescent="0.25">
      <c r="A12" s="880" t="s">
        <v>3816</v>
      </c>
      <c r="B12" s="881"/>
      <c r="C12" s="882" t="s">
        <v>3817</v>
      </c>
      <c r="D12" s="882"/>
      <c r="E12" s="882" t="s">
        <v>3818</v>
      </c>
      <c r="F12" s="882"/>
      <c r="G12" s="191"/>
      <c r="H12" s="196" t="s">
        <v>530</v>
      </c>
    </row>
    <row r="13" spans="1:8" ht="13.5" thickBot="1" x14ac:dyDescent="0.25">
      <c r="A13" s="940"/>
      <c r="B13" s="940"/>
      <c r="C13" s="974">
        <v>9.3000000000000007</v>
      </c>
      <c r="D13" s="1256"/>
      <c r="E13" s="883">
        <v>7.6</v>
      </c>
      <c r="F13" s="883"/>
      <c r="G13" s="192"/>
    </row>
    <row r="14" spans="1:8" x14ac:dyDescent="0.2">
      <c r="A14" s="867" t="s">
        <v>3081</v>
      </c>
      <c r="B14" s="868"/>
      <c r="C14" s="868"/>
      <c r="D14" s="868"/>
      <c r="E14" s="868"/>
      <c r="F14" s="868"/>
      <c r="G14" s="868"/>
      <c r="H14" s="869"/>
    </row>
    <row r="15" spans="1:8" ht="13.5" thickBot="1" x14ac:dyDescent="0.25">
      <c r="A15" s="12" t="s">
        <v>3819</v>
      </c>
      <c r="B15" s="13" t="s">
        <v>3820</v>
      </c>
      <c r="C15" s="14" t="s">
        <v>3821</v>
      </c>
      <c r="D15" s="13" t="s">
        <v>3822</v>
      </c>
      <c r="E15" s="13" t="s">
        <v>3823</v>
      </c>
      <c r="F15" s="13" t="s">
        <v>3363</v>
      </c>
      <c r="G15" s="13" t="s">
        <v>1388</v>
      </c>
      <c r="H15" s="195" t="s">
        <v>3824</v>
      </c>
    </row>
    <row r="16" spans="1:8" s="8" customFormat="1" x14ac:dyDescent="0.2">
      <c r="A16" s="21">
        <v>5461</v>
      </c>
      <c r="B16" s="21">
        <v>5593</v>
      </c>
      <c r="C16" s="22">
        <v>5423</v>
      </c>
      <c r="D16" s="22">
        <v>5620</v>
      </c>
      <c r="E16" s="22">
        <f>B16 - A16</f>
        <v>132</v>
      </c>
      <c r="F16" s="22">
        <v>616</v>
      </c>
      <c r="G16" s="22"/>
      <c r="H16" s="197">
        <v>2</v>
      </c>
    </row>
    <row r="17" spans="1:8" s="8" customFormat="1" x14ac:dyDescent="0.2">
      <c r="A17" s="3"/>
      <c r="B17" s="3"/>
      <c r="C17" s="10"/>
      <c r="D17" s="11"/>
      <c r="E17" s="11"/>
      <c r="F17" s="11"/>
      <c r="G17" s="11"/>
      <c r="H17" s="15"/>
    </row>
    <row r="18" spans="1:8" s="8" customFormat="1" x14ac:dyDescent="0.2">
      <c r="A18" s="148" t="s">
        <v>3079</v>
      </c>
      <c r="B18" s="1277" t="s">
        <v>3360</v>
      </c>
      <c r="C18" s="1277"/>
      <c r="D18" s="175" t="s">
        <v>3080</v>
      </c>
      <c r="E18" s="890" t="s">
        <v>5411</v>
      </c>
      <c r="F18" s="890"/>
      <c r="G18" s="890"/>
      <c r="H18" s="890"/>
    </row>
    <row r="19" spans="1:8" s="8" customFormat="1" x14ac:dyDescent="0.2">
      <c r="A19" s="19"/>
      <c r="B19" s="19"/>
      <c r="C19" s="16"/>
      <c r="D19" s="175" t="s">
        <v>1165</v>
      </c>
      <c r="E19" s="244" t="s">
        <v>1171</v>
      </c>
      <c r="F19" s="930"/>
      <c r="G19" s="930"/>
      <c r="H19" s="930"/>
    </row>
    <row r="20" spans="1:8" s="8" customFormat="1" ht="12.75" customHeight="1" x14ac:dyDescent="0.2">
      <c r="A20" s="148" t="s">
        <v>3083</v>
      </c>
      <c r="B20" s="891" t="s">
        <v>1950</v>
      </c>
      <c r="C20" s="892"/>
      <c r="D20" s="892"/>
      <c r="E20" s="892"/>
      <c r="F20" s="892"/>
      <c r="G20" s="892"/>
      <c r="H20" s="892"/>
    </row>
    <row r="21" spans="1:8" s="8" customFormat="1" x14ac:dyDescent="0.2">
      <c r="A21" s="19"/>
      <c r="B21" s="19"/>
      <c r="C21" s="16"/>
      <c r="D21" s="17"/>
      <c r="E21" s="17"/>
      <c r="F21" s="17"/>
      <c r="G21" s="17"/>
      <c r="H21" s="17"/>
    </row>
    <row r="22" spans="1:8" s="8" customFormat="1" x14ac:dyDescent="0.2">
      <c r="A22" s="148" t="s">
        <v>3085</v>
      </c>
      <c r="B22" s="1046"/>
      <c r="C22" s="1264"/>
      <c r="D22" s="1264"/>
      <c r="E22" s="1264"/>
      <c r="F22" s="1264"/>
      <c r="G22" s="1264"/>
      <c r="H22" s="1264"/>
    </row>
    <row r="23" spans="1:8" ht="13.5" thickBot="1" x14ac:dyDescent="0.25">
      <c r="C23" s="1"/>
    </row>
    <row r="24" spans="1:8" ht="13.5" thickBot="1" x14ac:dyDescent="0.25">
      <c r="A24" s="1298" t="s">
        <v>2683</v>
      </c>
      <c r="B24" s="1298"/>
      <c r="C24" s="182" t="s">
        <v>5913</v>
      </c>
      <c r="D24" s="969" t="s">
        <v>5907</v>
      </c>
      <c r="E24" s="969"/>
      <c r="F24" s="969"/>
      <c r="G24" s="895" t="s">
        <v>5906</v>
      </c>
      <c r="H24" s="896"/>
    </row>
    <row r="25" spans="1:8" ht="13.5" thickBot="1" x14ac:dyDescent="0.25">
      <c r="A25" s="1297" t="s">
        <v>3088</v>
      </c>
      <c r="B25" s="1297"/>
      <c r="C25" s="183" t="s">
        <v>1981</v>
      </c>
      <c r="D25" s="931" t="s">
        <v>3089</v>
      </c>
      <c r="E25" s="971"/>
      <c r="F25" s="971"/>
      <c r="G25" s="973" t="s">
        <v>3090</v>
      </c>
      <c r="H25" s="973"/>
    </row>
    <row r="26" spans="1:8" s="3" customFormat="1" ht="13.5" thickBot="1" x14ac:dyDescent="0.25">
      <c r="A26" s="4" t="s">
        <v>3488</v>
      </c>
      <c r="B26" s="4" t="s">
        <v>3320</v>
      </c>
      <c r="C26" s="5" t="s">
        <v>3319</v>
      </c>
      <c r="D26" s="4" t="s">
        <v>3992</v>
      </c>
      <c r="E26" s="4" t="s">
        <v>3486</v>
      </c>
      <c r="F26" s="4" t="s">
        <v>3318</v>
      </c>
      <c r="G26" s="903" t="s">
        <v>3950</v>
      </c>
      <c r="H26" s="904"/>
    </row>
    <row r="27" spans="1:8" x14ac:dyDescent="0.2">
      <c r="A27" s="107" t="s">
        <v>4707</v>
      </c>
      <c r="B27" s="108" t="s">
        <v>4708</v>
      </c>
      <c r="C27" s="109" t="s">
        <v>1382</v>
      </c>
      <c r="D27" s="108" t="s">
        <v>1383</v>
      </c>
      <c r="E27" s="110">
        <v>5461</v>
      </c>
      <c r="F27" s="108" t="s">
        <v>3744</v>
      </c>
      <c r="G27" s="1301" t="s">
        <v>5140</v>
      </c>
      <c r="H27" s="1302"/>
    </row>
    <row r="28" spans="1:8" ht="13.5" customHeight="1" x14ac:dyDescent="0.2">
      <c r="A28" s="127" t="s">
        <v>6768</v>
      </c>
      <c r="B28" s="440" t="s">
        <v>6769</v>
      </c>
      <c r="C28" s="440" t="s">
        <v>6770</v>
      </c>
      <c r="D28" s="441" t="s">
        <v>6742</v>
      </c>
      <c r="E28" s="442">
        <v>5470</v>
      </c>
      <c r="F28" s="441" t="s">
        <v>3744</v>
      </c>
      <c r="G28" s="909" t="s">
        <v>6627</v>
      </c>
      <c r="H28" s="1211"/>
    </row>
    <row r="29" spans="1:8" x14ac:dyDescent="0.2">
      <c r="A29" s="465" t="s">
        <v>1384</v>
      </c>
      <c r="B29" s="466" t="s">
        <v>411</v>
      </c>
      <c r="C29" s="467" t="s">
        <v>1385</v>
      </c>
      <c r="D29" s="466" t="s">
        <v>1386</v>
      </c>
      <c r="E29" s="468">
        <v>5498</v>
      </c>
      <c r="F29" s="466" t="s">
        <v>116</v>
      </c>
      <c r="G29" s="1299" t="s">
        <v>1387</v>
      </c>
      <c r="H29" s="1300"/>
    </row>
    <row r="30" spans="1:8" x14ac:dyDescent="0.2">
      <c r="A30" s="111" t="s">
        <v>531</v>
      </c>
      <c r="B30" s="112" t="s">
        <v>532</v>
      </c>
      <c r="C30" s="113" t="s">
        <v>533</v>
      </c>
      <c r="D30" s="112" t="s">
        <v>534</v>
      </c>
      <c r="E30" s="114">
        <v>5483</v>
      </c>
      <c r="F30" s="112" t="s">
        <v>3485</v>
      </c>
      <c r="G30" s="926" t="s">
        <v>535</v>
      </c>
      <c r="H30" s="925"/>
    </row>
    <row r="31" spans="1:8" x14ac:dyDescent="0.2">
      <c r="A31" s="111" t="s">
        <v>536</v>
      </c>
      <c r="B31" s="112" t="s">
        <v>537</v>
      </c>
      <c r="C31" s="113" t="s">
        <v>1963</v>
      </c>
      <c r="D31" s="112" t="s">
        <v>1964</v>
      </c>
      <c r="E31" s="114">
        <v>5480</v>
      </c>
      <c r="F31" s="112" t="s">
        <v>3485</v>
      </c>
      <c r="G31" s="926" t="s">
        <v>1965</v>
      </c>
      <c r="H31" s="925"/>
    </row>
    <row r="32" spans="1:8" x14ac:dyDescent="0.2">
      <c r="A32" s="111" t="s">
        <v>7067</v>
      </c>
      <c r="B32" s="475" t="s">
        <v>7473</v>
      </c>
      <c r="C32" s="566" t="s">
        <v>7474</v>
      </c>
      <c r="D32" s="475" t="s">
        <v>7090</v>
      </c>
      <c r="E32" s="114">
        <v>5433</v>
      </c>
      <c r="F32" s="475" t="s">
        <v>3744</v>
      </c>
      <c r="G32" s="919" t="s">
        <v>7475</v>
      </c>
      <c r="H32" s="920"/>
    </row>
    <row r="33" spans="1:8" x14ac:dyDescent="0.2">
      <c r="A33" s="111" t="s">
        <v>7066</v>
      </c>
      <c r="B33" s="475" t="s">
        <v>6406</v>
      </c>
      <c r="C33" s="566" t="s">
        <v>7068</v>
      </c>
      <c r="D33" s="475" t="s">
        <v>7069</v>
      </c>
      <c r="E33" s="114">
        <v>5430</v>
      </c>
      <c r="F33" s="112" t="s">
        <v>3744</v>
      </c>
      <c r="G33" s="1094" t="s">
        <v>7070</v>
      </c>
      <c r="H33" s="925"/>
    </row>
    <row r="34" spans="1:8" x14ac:dyDescent="0.2">
      <c r="A34" s="111" t="s">
        <v>1966</v>
      </c>
      <c r="B34" s="112" t="s">
        <v>1967</v>
      </c>
      <c r="C34" s="113" t="s">
        <v>1968</v>
      </c>
      <c r="D34" s="112" t="s">
        <v>1969</v>
      </c>
      <c r="E34" s="114">
        <v>5472</v>
      </c>
      <c r="F34" s="112" t="s">
        <v>3485</v>
      </c>
      <c r="G34" s="926" t="s">
        <v>1139</v>
      </c>
      <c r="H34" s="925"/>
    </row>
    <row r="35" spans="1:8" x14ac:dyDescent="0.2">
      <c r="A35" s="111" t="s">
        <v>1140</v>
      </c>
      <c r="B35" s="112" t="s">
        <v>1141</v>
      </c>
      <c r="C35" s="113" t="s">
        <v>1142</v>
      </c>
      <c r="D35" s="112" t="s">
        <v>807</v>
      </c>
      <c r="E35" s="114">
        <v>5484</v>
      </c>
      <c r="F35" s="112" t="s">
        <v>3744</v>
      </c>
      <c r="G35" s="926" t="s">
        <v>1393</v>
      </c>
      <c r="H35" s="925"/>
    </row>
    <row r="36" spans="1:8" x14ac:dyDescent="0.2">
      <c r="A36" s="111" t="s">
        <v>1143</v>
      </c>
      <c r="B36" s="112" t="s">
        <v>1390</v>
      </c>
      <c r="C36" s="113" t="s">
        <v>1391</v>
      </c>
      <c r="D36" s="112" t="s">
        <v>1392</v>
      </c>
      <c r="E36" s="114">
        <v>5502</v>
      </c>
      <c r="F36" s="112" t="s">
        <v>3744</v>
      </c>
      <c r="G36" s="926" t="s">
        <v>3064</v>
      </c>
      <c r="H36" s="925"/>
    </row>
    <row r="37" spans="1:8" x14ac:dyDescent="0.2">
      <c r="A37" s="111" t="s">
        <v>3065</v>
      </c>
      <c r="B37" s="112" t="s">
        <v>4862</v>
      </c>
      <c r="C37" s="113" t="s">
        <v>3066</v>
      </c>
      <c r="D37" s="112" t="s">
        <v>4694</v>
      </c>
      <c r="E37" s="114">
        <v>5538</v>
      </c>
      <c r="F37" s="112" t="s">
        <v>3316</v>
      </c>
      <c r="G37" s="926" t="s">
        <v>4694</v>
      </c>
      <c r="H37" s="925"/>
    </row>
    <row r="38" spans="1:8" x14ac:dyDescent="0.2">
      <c r="A38" s="111" t="s">
        <v>3067</v>
      </c>
      <c r="B38" s="112" t="s">
        <v>3068</v>
      </c>
      <c r="C38" s="113" t="s">
        <v>3069</v>
      </c>
      <c r="D38" s="112" t="s">
        <v>3070</v>
      </c>
      <c r="E38" s="114">
        <v>5565</v>
      </c>
      <c r="F38" s="112" t="s">
        <v>3744</v>
      </c>
      <c r="G38" s="926" t="s">
        <v>5139</v>
      </c>
      <c r="H38" s="925"/>
    </row>
    <row r="39" spans="1:8" x14ac:dyDescent="0.2">
      <c r="A39" s="111" t="s">
        <v>3073</v>
      </c>
      <c r="B39" s="112" t="s">
        <v>3071</v>
      </c>
      <c r="C39" s="113" t="s">
        <v>3072</v>
      </c>
      <c r="D39" s="112" t="s">
        <v>3074</v>
      </c>
      <c r="E39" s="114">
        <v>5593</v>
      </c>
      <c r="F39" s="112" t="s">
        <v>3744</v>
      </c>
      <c r="G39" s="926" t="s">
        <v>3075</v>
      </c>
      <c r="H39" s="925"/>
    </row>
    <row r="40" spans="1:8" x14ac:dyDescent="0.2">
      <c r="A40" s="111" t="s">
        <v>3076</v>
      </c>
      <c r="B40" s="112" t="s">
        <v>5425</v>
      </c>
      <c r="C40" s="113" t="s">
        <v>5426</v>
      </c>
      <c r="D40" s="112" t="s">
        <v>3077</v>
      </c>
      <c r="E40" s="114">
        <v>5460</v>
      </c>
      <c r="F40" s="112" t="s">
        <v>3744</v>
      </c>
      <c r="G40" s="923" t="s">
        <v>3078</v>
      </c>
      <c r="H40" s="924"/>
    </row>
    <row r="41" spans="1:8" x14ac:dyDescent="0.2">
      <c r="A41" s="111" t="s">
        <v>5897</v>
      </c>
      <c r="B41" s="112" t="s">
        <v>1148</v>
      </c>
      <c r="C41" s="113" t="s">
        <v>1149</v>
      </c>
      <c r="D41" s="112" t="s">
        <v>1150</v>
      </c>
      <c r="E41" s="114">
        <v>5535</v>
      </c>
      <c r="F41" s="112" t="s">
        <v>116</v>
      </c>
      <c r="G41" s="926" t="s">
        <v>1151</v>
      </c>
      <c r="H41" s="925"/>
    </row>
    <row r="42" spans="1:8" x14ac:dyDescent="0.2">
      <c r="A42" s="111" t="s">
        <v>1152</v>
      </c>
      <c r="B42" s="112" t="s">
        <v>1453</v>
      </c>
      <c r="C42" s="113" t="s">
        <v>1458</v>
      </c>
      <c r="D42" s="112" t="s">
        <v>447</v>
      </c>
      <c r="E42" s="114">
        <v>5519</v>
      </c>
      <c r="F42" s="112" t="s">
        <v>3744</v>
      </c>
      <c r="G42" s="926" t="s">
        <v>4556</v>
      </c>
      <c r="H42" s="925"/>
    </row>
    <row r="43" spans="1:8" x14ac:dyDescent="0.2">
      <c r="A43" s="111" t="s">
        <v>4557</v>
      </c>
      <c r="B43" s="112" t="s">
        <v>4558</v>
      </c>
      <c r="C43" s="113" t="s">
        <v>2990</v>
      </c>
      <c r="D43" s="112" t="s">
        <v>2991</v>
      </c>
      <c r="E43" s="114">
        <v>5587</v>
      </c>
      <c r="F43" s="112" t="s">
        <v>3744</v>
      </c>
      <c r="G43" s="926" t="s">
        <v>4544</v>
      </c>
      <c r="H43" s="925"/>
    </row>
    <row r="44" spans="1:8" x14ac:dyDescent="0.2">
      <c r="A44" s="111" t="s">
        <v>2992</v>
      </c>
      <c r="B44" s="112" t="s">
        <v>2993</v>
      </c>
      <c r="C44" s="113" t="s">
        <v>2994</v>
      </c>
      <c r="D44" s="112" t="s">
        <v>2995</v>
      </c>
      <c r="E44" s="114">
        <v>5593</v>
      </c>
      <c r="F44" s="112" t="s">
        <v>3744</v>
      </c>
      <c r="G44" s="926" t="s">
        <v>5137</v>
      </c>
      <c r="H44" s="925"/>
    </row>
    <row r="45" spans="1:8" x14ac:dyDescent="0.2">
      <c r="A45" s="111" t="s">
        <v>2996</v>
      </c>
      <c r="B45" s="112" t="s">
        <v>1441</v>
      </c>
      <c r="C45" s="113" t="s">
        <v>1446</v>
      </c>
      <c r="D45" s="112" t="s">
        <v>1442</v>
      </c>
      <c r="E45" s="114">
        <v>5620</v>
      </c>
      <c r="F45" s="112" t="s">
        <v>116</v>
      </c>
      <c r="G45" s="926" t="s">
        <v>5138</v>
      </c>
      <c r="H45" s="925"/>
    </row>
    <row r="46" spans="1:8" x14ac:dyDescent="0.2">
      <c r="A46" s="111" t="s">
        <v>2997</v>
      </c>
      <c r="B46" s="112" t="s">
        <v>2998</v>
      </c>
      <c r="C46" s="113" t="s">
        <v>2999</v>
      </c>
      <c r="D46" s="112" t="s">
        <v>3000</v>
      </c>
      <c r="E46" s="114">
        <v>5629</v>
      </c>
      <c r="F46" s="112" t="s">
        <v>3744</v>
      </c>
      <c r="G46" s="926" t="s">
        <v>3001</v>
      </c>
      <c r="H46" s="925"/>
    </row>
    <row r="47" spans="1:8" x14ac:dyDescent="0.2">
      <c r="A47" s="111" t="s">
        <v>3002</v>
      </c>
      <c r="B47" s="112" t="s">
        <v>3673</v>
      </c>
      <c r="C47" s="113" t="s">
        <v>2951</v>
      </c>
      <c r="D47" s="112" t="s">
        <v>3003</v>
      </c>
      <c r="E47" s="114">
        <v>5630</v>
      </c>
      <c r="F47" s="112" t="s">
        <v>3315</v>
      </c>
      <c r="G47" s="923" t="s">
        <v>2786</v>
      </c>
      <c r="H47" s="924"/>
    </row>
    <row r="48" spans="1:8" x14ac:dyDescent="0.2">
      <c r="A48" s="111" t="s">
        <v>2923</v>
      </c>
      <c r="B48" s="112" t="s">
        <v>2924</v>
      </c>
      <c r="C48" s="113" t="s">
        <v>2925</v>
      </c>
      <c r="D48" s="112" t="s">
        <v>2926</v>
      </c>
      <c r="E48" s="114">
        <v>5619</v>
      </c>
      <c r="F48" s="112" t="s">
        <v>3744</v>
      </c>
      <c r="G48" s="926" t="s">
        <v>2927</v>
      </c>
      <c r="H48" s="925"/>
    </row>
    <row r="49" spans="1:8" x14ac:dyDescent="0.2">
      <c r="A49" s="111" t="s">
        <v>2928</v>
      </c>
      <c r="B49" s="112" t="s">
        <v>2929</v>
      </c>
      <c r="C49" s="113" t="s">
        <v>2925</v>
      </c>
      <c r="D49" s="112" t="s">
        <v>2930</v>
      </c>
      <c r="E49" s="114">
        <v>5629</v>
      </c>
      <c r="F49" s="112" t="s">
        <v>3744</v>
      </c>
      <c r="G49" s="926" t="s">
        <v>3246</v>
      </c>
      <c r="H49" s="925"/>
    </row>
    <row r="50" spans="1:8" x14ac:dyDescent="0.2">
      <c r="A50" s="111" t="s">
        <v>3247</v>
      </c>
      <c r="B50" s="112" t="s">
        <v>3248</v>
      </c>
      <c r="C50" s="113" t="s">
        <v>3249</v>
      </c>
      <c r="D50" s="112" t="s">
        <v>3250</v>
      </c>
      <c r="E50" s="114">
        <v>5606</v>
      </c>
      <c r="F50" s="112" t="s">
        <v>1099</v>
      </c>
      <c r="G50" s="926" t="s">
        <v>3251</v>
      </c>
      <c r="H50" s="925"/>
    </row>
    <row r="51" spans="1:8" ht="13.5" thickBot="1" x14ac:dyDescent="0.25">
      <c r="A51" s="115" t="s">
        <v>3252</v>
      </c>
      <c r="B51" s="116" t="s">
        <v>3071</v>
      </c>
      <c r="C51" s="117" t="s">
        <v>3072</v>
      </c>
      <c r="D51" s="116" t="s">
        <v>3253</v>
      </c>
      <c r="E51" s="118">
        <v>5593</v>
      </c>
      <c r="F51" s="116" t="s">
        <v>3744</v>
      </c>
      <c r="G51" s="921" t="s">
        <v>3254</v>
      </c>
      <c r="H51" s="922"/>
    </row>
    <row r="53" spans="1:8" s="8" customFormat="1" x14ac:dyDescent="0.2">
      <c r="A53" s="28" t="s">
        <v>295</v>
      </c>
      <c r="B53" s="225" t="s">
        <v>5980</v>
      </c>
    </row>
  </sheetData>
  <mergeCells count="52">
    <mergeCell ref="G51:H51"/>
    <mergeCell ref="G47:H47"/>
    <mergeCell ref="G48:H48"/>
    <mergeCell ref="G49:H49"/>
    <mergeCell ref="G50:H50"/>
    <mergeCell ref="G43:H43"/>
    <mergeCell ref="G44:H44"/>
    <mergeCell ref="G45:H45"/>
    <mergeCell ref="G46:H46"/>
    <mergeCell ref="G25:H25"/>
    <mergeCell ref="G39:H39"/>
    <mergeCell ref="G40:H40"/>
    <mergeCell ref="G41:H41"/>
    <mergeCell ref="G42:H42"/>
    <mergeCell ref="G35:H35"/>
    <mergeCell ref="G36:H36"/>
    <mergeCell ref="G37:H37"/>
    <mergeCell ref="G38:H38"/>
    <mergeCell ref="G30:H30"/>
    <mergeCell ref="G31:H31"/>
    <mergeCell ref="G33:H33"/>
    <mergeCell ref="G34:H34"/>
    <mergeCell ref="G26:H26"/>
    <mergeCell ref="G29:H29"/>
    <mergeCell ref="G27:H27"/>
    <mergeCell ref="G28:H28"/>
    <mergeCell ref="G32:H32"/>
    <mergeCell ref="A25:B25"/>
    <mergeCell ref="D24:F24"/>
    <mergeCell ref="D25:F25"/>
    <mergeCell ref="A1:B1"/>
    <mergeCell ref="C1:H1"/>
    <mergeCell ref="C2:H2"/>
    <mergeCell ref="A11:H11"/>
    <mergeCell ref="A3:B3"/>
    <mergeCell ref="A2:B2"/>
    <mergeCell ref="G24:H24"/>
    <mergeCell ref="A24:B24"/>
    <mergeCell ref="A14:H14"/>
    <mergeCell ref="E18:H18"/>
    <mergeCell ref="B18:C18"/>
    <mergeCell ref="B22:H22"/>
    <mergeCell ref="B20:H20"/>
    <mergeCell ref="F19:H19"/>
    <mergeCell ref="G4:H6"/>
    <mergeCell ref="G8:H9"/>
    <mergeCell ref="A12:B12"/>
    <mergeCell ref="C12:D12"/>
    <mergeCell ref="E12:F12"/>
    <mergeCell ref="A13:B13"/>
    <mergeCell ref="C13:D13"/>
    <mergeCell ref="E13:F13"/>
  </mergeCells>
  <phoneticPr fontId="0" type="noConversion"/>
  <hyperlinks>
    <hyperlink ref="D4" location="'36Bikeway'!A1" display="US 36 Bikeway" xr:uid="{00000000-0004-0000-2800-000000000000}"/>
    <hyperlink ref="D9" location="RockCreek!A1" display="Rock Creek Trail" xr:uid="{00000000-0004-0000-2800-000001000000}"/>
    <hyperlink ref="D8" location="LouisvileEW!A1" display="Louisvile EW Trail" xr:uid="{00000000-0004-0000-2800-000002000000}"/>
    <hyperlink ref="D6" location="DavidsonMesa!A1" display="Davidson Mesa Trail" xr:uid="{00000000-0004-0000-2800-000003000000}"/>
    <hyperlink ref="D7" location="GoodhueRR!A1" display="Goodhue RR Trail" xr:uid="{00000000-0004-0000-2800-000004000000}"/>
    <hyperlink ref="A2:B2" location="Overview!A1" tooltip="Go to Trail Network Overview sheet" display="Trail Network Overview" xr:uid="{00000000-0004-0000-2800-000005000000}"/>
    <hyperlink ref="B53" location="RTD!A70" display="RTD-SL" xr:uid="{00000000-0004-0000-2800-000006000000}"/>
    <hyperlink ref="D5" location="CoalCreek!A1" display="Coal Creek Trail" xr:uid="{00000000-0004-0000-2800-000007000000}"/>
  </hyperlinks>
  <pageMargins left="1" right="0.75" top="0.75" bottom="0.75" header="0.5" footer="0.5"/>
  <pageSetup scale="80" orientation="portrait" r:id="rId1"/>
  <headerFooter alignWithMargins="0">
    <oddHeader>&amp;L&amp;"Arial,Bold"&amp;Uhttp://geobiking.org&amp;C&amp;F</oddHeader>
    <oddFooter>&amp;LAuthor: &amp;"Arial,Bold"Robert Prehn&amp;CData free for personal use and remains property of author.&amp;R&amp;D</oddFooter>
  </headerFooter>
  <webPublishItems count="1">
    <webPublishItem id="3876" divId="DR_North_3876" sourceType="sheet" destinationFile="C:\GPS\Bicycle\CO_DN\CO_DN_PLH.htm" title="GeoBiking CO_DN PLH Trail Description"/>
  </webPublishItem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17">
    <pageSetUpPr fitToPage="1"/>
  </sheetPr>
  <dimension ref="A1:H65"/>
  <sheetViews>
    <sheetView topLeftCell="A47" zoomScaleNormal="100" workbookViewId="0">
      <selection activeCell="F66" sqref="F66"/>
    </sheetView>
  </sheetViews>
  <sheetFormatPr defaultRowHeight="12.75" x14ac:dyDescent="0.2"/>
  <cols>
    <col min="1" max="1" width="10.42578125" bestFit="1" customWidth="1"/>
    <col min="2" max="2" width="12.5703125" customWidth="1"/>
    <col min="3" max="3" width="12.140625" bestFit="1" customWidth="1"/>
    <col min="4" max="4" width="17.7109375" bestFit="1" customWidth="1"/>
    <col min="5" max="5" width="8" bestFit="1" customWidth="1"/>
    <col min="6" max="6" width="14.7109375" bestFit="1" customWidth="1"/>
    <col min="7" max="7" width="8.140625" bestFit="1" customWidth="1"/>
    <col min="8" max="8" width="23.28515625" customWidth="1"/>
  </cols>
  <sheetData>
    <row r="1" spans="1:8" ht="24" customHeight="1" x14ac:dyDescent="0.2">
      <c r="A1" s="942" t="s">
        <v>6528</v>
      </c>
      <c r="B1" s="943"/>
      <c r="C1" s="872" t="s">
        <v>930</v>
      </c>
      <c r="D1" s="873"/>
      <c r="E1" s="873"/>
      <c r="F1" s="873"/>
      <c r="G1" s="873"/>
      <c r="H1" s="873"/>
    </row>
    <row r="2" spans="1:8" ht="26.25" customHeight="1" x14ac:dyDescent="0.2">
      <c r="A2" s="874" t="s">
        <v>2679</v>
      </c>
      <c r="B2" s="874"/>
      <c r="C2" s="875" t="s">
        <v>3421</v>
      </c>
      <c r="D2" s="875"/>
      <c r="E2" s="875"/>
      <c r="F2" s="875"/>
      <c r="G2" s="875"/>
      <c r="H2" s="875"/>
    </row>
    <row r="3" spans="1:8" x14ac:dyDescent="0.2">
      <c r="A3" s="874"/>
      <c r="B3" s="874"/>
      <c r="C3" s="18"/>
      <c r="E3" s="25"/>
      <c r="F3" s="25"/>
      <c r="G3" s="25"/>
      <c r="H3" s="25"/>
    </row>
    <row r="4" spans="1:8" ht="12.75" customHeight="1" x14ac:dyDescent="0.2">
      <c r="A4" s="186" t="s">
        <v>2545</v>
      </c>
      <c r="B4" s="52" t="s">
        <v>2536</v>
      </c>
      <c r="C4" s="27" t="s">
        <v>220</v>
      </c>
      <c r="D4" s="2" t="s">
        <v>5147</v>
      </c>
      <c r="E4" s="25"/>
      <c r="F4" s="27" t="s">
        <v>3975</v>
      </c>
      <c r="G4" s="876" t="s">
        <v>86</v>
      </c>
      <c r="H4" s="876"/>
    </row>
    <row r="5" spans="1:8" ht="12.75" customHeight="1" x14ac:dyDescent="0.2">
      <c r="A5" s="186"/>
      <c r="B5" s="52"/>
      <c r="C5" s="27"/>
      <c r="D5" s="2" t="s">
        <v>403</v>
      </c>
      <c r="E5" s="25"/>
      <c r="F5" s="27"/>
      <c r="G5" s="876"/>
      <c r="H5" s="876"/>
    </row>
    <row r="6" spans="1:8" x14ac:dyDescent="0.2">
      <c r="A6" s="2"/>
      <c r="B6" s="2"/>
      <c r="C6" s="45"/>
      <c r="D6" s="2" t="s">
        <v>402</v>
      </c>
      <c r="E6" s="25"/>
      <c r="F6" s="154"/>
      <c r="G6" s="38"/>
      <c r="H6" s="38"/>
    </row>
    <row r="7" spans="1:8" x14ac:dyDescent="0.2">
      <c r="A7" s="2"/>
      <c r="B7" s="2"/>
      <c r="C7" s="45"/>
      <c r="D7" s="2" t="s">
        <v>6563</v>
      </c>
      <c r="E7" s="25"/>
      <c r="F7" s="154"/>
      <c r="G7" s="38"/>
      <c r="H7" s="38"/>
    </row>
    <row r="8" spans="1:8" x14ac:dyDescent="0.2">
      <c r="A8" s="2"/>
      <c r="B8" s="2"/>
      <c r="C8" s="45"/>
      <c r="D8" s="2" t="s">
        <v>6934</v>
      </c>
      <c r="E8" s="25"/>
      <c r="F8" s="154"/>
      <c r="G8" s="38"/>
      <c r="H8" s="38"/>
    </row>
    <row r="9" spans="1:8" x14ac:dyDescent="0.2">
      <c r="A9" s="28" t="s">
        <v>5202</v>
      </c>
      <c r="B9" s="3">
        <f>COUNT(E28:E62)</f>
        <v>35</v>
      </c>
      <c r="C9" s="45"/>
      <c r="D9" s="2" t="s">
        <v>5159</v>
      </c>
      <c r="E9" s="25"/>
      <c r="F9" s="200" t="s">
        <v>4871</v>
      </c>
      <c r="G9" s="890" t="s">
        <v>6935</v>
      </c>
      <c r="H9" s="876"/>
    </row>
    <row r="10" spans="1:8" x14ac:dyDescent="0.2">
      <c r="A10" s="143"/>
      <c r="B10" s="3"/>
      <c r="C10" s="45"/>
      <c r="D10" s="2" t="s">
        <v>3168</v>
      </c>
      <c r="E10" s="25"/>
      <c r="F10" s="205">
        <v>42262</v>
      </c>
      <c r="G10" s="876"/>
      <c r="H10" s="876"/>
    </row>
    <row r="11" spans="1:8" ht="13.5" thickBot="1" x14ac:dyDescent="0.25">
      <c r="C11" s="9"/>
      <c r="D11" s="2"/>
      <c r="G11" s="1303"/>
      <c r="H11" s="1303"/>
    </row>
    <row r="12" spans="1:8" x14ac:dyDescent="0.2">
      <c r="A12" s="877" t="s">
        <v>5619</v>
      </c>
      <c r="B12" s="878"/>
      <c r="C12" s="878"/>
      <c r="D12" s="878"/>
      <c r="E12" s="878"/>
      <c r="F12" s="878"/>
      <c r="G12" s="878"/>
      <c r="H12" s="879"/>
    </row>
    <row r="13" spans="1:8" s="24" customFormat="1" ht="13.5" thickBot="1" x14ac:dyDescent="0.25">
      <c r="A13" s="880" t="s">
        <v>3816</v>
      </c>
      <c r="B13" s="881"/>
      <c r="C13" s="882" t="s">
        <v>3817</v>
      </c>
      <c r="D13" s="882"/>
      <c r="E13" s="882" t="s">
        <v>3818</v>
      </c>
      <c r="F13" s="882"/>
      <c r="G13" s="191"/>
      <c r="H13" s="196" t="s">
        <v>1389</v>
      </c>
    </row>
    <row r="14" spans="1:8" ht="13.5" thickBot="1" x14ac:dyDescent="0.25">
      <c r="A14" s="883"/>
      <c r="B14" s="883"/>
      <c r="C14" s="974">
        <v>18.3</v>
      </c>
      <c r="D14" s="941"/>
      <c r="E14" s="883">
        <v>15.6</v>
      </c>
      <c r="F14" s="883"/>
      <c r="G14" s="192"/>
    </row>
    <row r="15" spans="1:8" x14ac:dyDescent="0.2">
      <c r="A15" s="867" t="s">
        <v>3081</v>
      </c>
      <c r="B15" s="868"/>
      <c r="C15" s="868"/>
      <c r="D15" s="868"/>
      <c r="E15" s="868"/>
      <c r="F15" s="868"/>
      <c r="G15" s="868"/>
      <c r="H15" s="869"/>
    </row>
    <row r="16" spans="1:8" ht="13.5" thickBot="1" x14ac:dyDescent="0.25">
      <c r="A16" s="12" t="s">
        <v>3819</v>
      </c>
      <c r="B16" s="13" t="s">
        <v>3820</v>
      </c>
      <c r="C16" s="14" t="s">
        <v>3821</v>
      </c>
      <c r="D16" s="13" t="s">
        <v>3822</v>
      </c>
      <c r="E16" s="13" t="s">
        <v>3823</v>
      </c>
      <c r="F16" s="13" t="s">
        <v>3363</v>
      </c>
      <c r="G16" s="13" t="s">
        <v>1388</v>
      </c>
      <c r="H16" s="195" t="s">
        <v>3824</v>
      </c>
    </row>
    <row r="17" spans="1:8" s="8" customFormat="1" x14ac:dyDescent="0.2">
      <c r="A17" s="21">
        <v>5259</v>
      </c>
      <c r="B17" s="21">
        <v>5710</v>
      </c>
      <c r="C17" s="22">
        <v>5259</v>
      </c>
      <c r="D17" s="22">
        <v>5968</v>
      </c>
      <c r="E17" s="22">
        <f>B17 - A17</f>
        <v>451</v>
      </c>
      <c r="F17" s="22">
        <v>993</v>
      </c>
      <c r="G17" s="22"/>
      <c r="H17" s="3">
        <v>1</v>
      </c>
    </row>
    <row r="18" spans="1:8" s="8" customFormat="1" x14ac:dyDescent="0.2">
      <c r="A18" s="3"/>
      <c r="B18" s="3"/>
      <c r="C18" s="10"/>
      <c r="D18" s="11"/>
      <c r="E18" s="11"/>
      <c r="F18" s="11"/>
      <c r="G18" s="11"/>
      <c r="H18" s="15"/>
    </row>
    <row r="19" spans="1:8" s="8" customFormat="1" x14ac:dyDescent="0.2">
      <c r="A19" s="148" t="s">
        <v>3079</v>
      </c>
      <c r="B19" s="1277" t="s">
        <v>5488</v>
      </c>
      <c r="C19" s="1277"/>
      <c r="D19" s="177" t="s">
        <v>3080</v>
      </c>
      <c r="E19" s="890" t="s">
        <v>2009</v>
      </c>
      <c r="F19" s="890"/>
      <c r="G19" s="890"/>
      <c r="H19" s="890"/>
    </row>
    <row r="20" spans="1:8" s="8" customFormat="1" x14ac:dyDescent="0.2">
      <c r="A20" s="19"/>
      <c r="B20" s="19"/>
      <c r="C20" s="16"/>
      <c r="D20" s="175" t="s">
        <v>1165</v>
      </c>
      <c r="E20" s="245" t="s">
        <v>206</v>
      </c>
      <c r="F20" s="930" t="s">
        <v>208</v>
      </c>
      <c r="G20" s="930"/>
      <c r="H20" s="930"/>
    </row>
    <row r="21" spans="1:8" s="8" customFormat="1" ht="12.75" customHeight="1" x14ac:dyDescent="0.2">
      <c r="A21" s="148" t="s">
        <v>3083</v>
      </c>
      <c r="B21" s="891" t="s">
        <v>3422</v>
      </c>
      <c r="C21" s="892"/>
      <c r="D21" s="892"/>
      <c r="E21" s="892"/>
      <c r="F21" s="892"/>
      <c r="G21" s="892"/>
      <c r="H21" s="892"/>
    </row>
    <row r="22" spans="1:8" s="8" customFormat="1" x14ac:dyDescent="0.2">
      <c r="A22" s="19"/>
      <c r="B22" s="19"/>
      <c r="C22" s="16"/>
      <c r="D22" s="17"/>
      <c r="E22" s="17"/>
      <c r="F22" s="17"/>
      <c r="G22" s="17"/>
      <c r="H22" s="17"/>
    </row>
    <row r="23" spans="1:8" s="8" customFormat="1" ht="12.75" customHeight="1" x14ac:dyDescent="0.2">
      <c r="A23" s="148" t="s">
        <v>4159</v>
      </c>
      <c r="B23" s="1304" t="s">
        <v>2063</v>
      </c>
      <c r="C23" s="1223"/>
      <c r="D23" s="1223"/>
      <c r="E23" s="1223"/>
      <c r="F23" s="1223"/>
      <c r="G23" s="1223"/>
      <c r="H23" s="1223"/>
    </row>
    <row r="24" spans="1:8" ht="13.5" thickBot="1" x14ac:dyDescent="0.25">
      <c r="C24" s="1"/>
    </row>
    <row r="25" spans="1:8" ht="13.5" thickBot="1" x14ac:dyDescent="0.25">
      <c r="A25" s="969" t="s">
        <v>2683</v>
      </c>
      <c r="B25" s="969"/>
      <c r="C25" s="168" t="s">
        <v>5913</v>
      </c>
      <c r="D25" s="969" t="s">
        <v>5907</v>
      </c>
      <c r="E25" s="969"/>
      <c r="F25" s="969"/>
      <c r="G25" s="895" t="s">
        <v>5906</v>
      </c>
      <c r="H25" s="896"/>
    </row>
    <row r="26" spans="1:8" ht="26.25" customHeight="1" thickBot="1" x14ac:dyDescent="0.25">
      <c r="A26" s="1125" t="s">
        <v>1990</v>
      </c>
      <c r="B26" s="1125"/>
      <c r="C26" s="174" t="s">
        <v>1990</v>
      </c>
      <c r="D26" s="901" t="s">
        <v>5487</v>
      </c>
      <c r="E26" s="876"/>
      <c r="F26" s="876"/>
      <c r="G26" s="902" t="s">
        <v>5486</v>
      </c>
      <c r="H26" s="902"/>
    </row>
    <row r="27" spans="1:8" s="3" customFormat="1" ht="13.5" thickBot="1" x14ac:dyDescent="0.25">
      <c r="A27" s="4" t="s">
        <v>3488</v>
      </c>
      <c r="B27" s="4" t="s">
        <v>3320</v>
      </c>
      <c r="C27" s="5" t="s">
        <v>3319</v>
      </c>
      <c r="D27" s="4" t="s">
        <v>3992</v>
      </c>
      <c r="E27" s="4" t="s">
        <v>3486</v>
      </c>
      <c r="F27" s="4" t="s">
        <v>3318</v>
      </c>
      <c r="G27" s="903" t="s">
        <v>3950</v>
      </c>
      <c r="H27" s="904"/>
    </row>
    <row r="28" spans="1:8" x14ac:dyDescent="0.2">
      <c r="A28" s="133" t="s">
        <v>1594</v>
      </c>
      <c r="B28" s="124" t="s">
        <v>3387</v>
      </c>
      <c r="C28" s="124" t="s">
        <v>3304</v>
      </c>
      <c r="D28" s="124" t="s">
        <v>5845</v>
      </c>
      <c r="E28" s="126">
        <f>5256</f>
        <v>5256</v>
      </c>
      <c r="F28" s="124" t="s">
        <v>3744</v>
      </c>
      <c r="G28" s="987" t="s">
        <v>2064</v>
      </c>
      <c r="H28" s="1305"/>
    </row>
    <row r="29" spans="1:8" x14ac:dyDescent="0.2">
      <c r="A29" s="134" t="s">
        <v>1595</v>
      </c>
      <c r="B29" s="50" t="s">
        <v>237</v>
      </c>
      <c r="C29" s="50" t="s">
        <v>3305</v>
      </c>
      <c r="D29" s="50" t="s">
        <v>3219</v>
      </c>
      <c r="E29" s="128">
        <f>5414</f>
        <v>5414</v>
      </c>
      <c r="F29" s="50" t="s">
        <v>3487</v>
      </c>
      <c r="G29" s="989" t="s">
        <v>3784</v>
      </c>
      <c r="H29" s="990"/>
    </row>
    <row r="30" spans="1:8" x14ac:dyDescent="0.2">
      <c r="A30" s="134" t="s">
        <v>1596</v>
      </c>
      <c r="B30" s="50" t="s">
        <v>238</v>
      </c>
      <c r="C30" s="50" t="s">
        <v>2002</v>
      </c>
      <c r="D30" s="50" t="s">
        <v>3220</v>
      </c>
      <c r="E30" s="128">
        <f>5327</f>
        <v>5327</v>
      </c>
      <c r="F30" s="50" t="s">
        <v>1099</v>
      </c>
      <c r="G30" s="989" t="s">
        <v>3785</v>
      </c>
      <c r="H30" s="990"/>
    </row>
    <row r="31" spans="1:8" x14ac:dyDescent="0.2">
      <c r="A31" s="134" t="s">
        <v>1597</v>
      </c>
      <c r="B31" s="50" t="s">
        <v>2059</v>
      </c>
      <c r="C31" s="50" t="s">
        <v>2003</v>
      </c>
      <c r="D31" s="50" t="s">
        <v>392</v>
      </c>
      <c r="E31" s="128">
        <f>5341</f>
        <v>5341</v>
      </c>
      <c r="F31" s="50" t="s">
        <v>1099</v>
      </c>
      <c r="G31" s="989" t="s">
        <v>3786</v>
      </c>
      <c r="H31" s="990"/>
    </row>
    <row r="32" spans="1:8" ht="27" customHeight="1" x14ac:dyDescent="0.2">
      <c r="A32" s="134" t="s">
        <v>450</v>
      </c>
      <c r="B32" s="50" t="s">
        <v>2060</v>
      </c>
      <c r="C32" s="50" t="s">
        <v>3407</v>
      </c>
      <c r="D32" s="50" t="s">
        <v>449</v>
      </c>
      <c r="E32" s="128">
        <v>5360</v>
      </c>
      <c r="F32" s="50" t="s">
        <v>3744</v>
      </c>
      <c r="G32" s="989" t="s">
        <v>3794</v>
      </c>
      <c r="H32" s="990"/>
    </row>
    <row r="33" spans="1:8" ht="14.25" customHeight="1" x14ac:dyDescent="0.2">
      <c r="A33" s="134" t="s">
        <v>1598</v>
      </c>
      <c r="B33" s="50" t="s">
        <v>2061</v>
      </c>
      <c r="C33" s="50" t="s">
        <v>5749</v>
      </c>
      <c r="D33" s="50" t="s">
        <v>3216</v>
      </c>
      <c r="E33" s="128">
        <f>5396</f>
        <v>5396</v>
      </c>
      <c r="F33" s="50" t="s">
        <v>116</v>
      </c>
      <c r="G33" s="989" t="s">
        <v>3789</v>
      </c>
      <c r="H33" s="990"/>
    </row>
    <row r="34" spans="1:8" ht="12.75" customHeight="1" x14ac:dyDescent="0.2">
      <c r="A34" s="134" t="s">
        <v>1599</v>
      </c>
      <c r="B34" s="50" t="s">
        <v>2062</v>
      </c>
      <c r="C34" s="50" t="s">
        <v>5750</v>
      </c>
      <c r="D34" s="50" t="s">
        <v>3215</v>
      </c>
      <c r="E34" s="128">
        <f>5389</f>
        <v>5389</v>
      </c>
      <c r="F34" s="50" t="s">
        <v>116</v>
      </c>
      <c r="G34" s="989" t="s">
        <v>3789</v>
      </c>
      <c r="H34" s="990"/>
    </row>
    <row r="35" spans="1:8" x14ac:dyDescent="0.2">
      <c r="A35" s="134" t="s">
        <v>1600</v>
      </c>
      <c r="B35" s="50" t="s">
        <v>4642</v>
      </c>
      <c r="C35" s="50" t="s">
        <v>5751</v>
      </c>
      <c r="D35" s="50" t="s">
        <v>3218</v>
      </c>
      <c r="E35" s="128">
        <f>5383</f>
        <v>5383</v>
      </c>
      <c r="F35" s="50" t="s">
        <v>1099</v>
      </c>
      <c r="G35" s="989" t="s">
        <v>3790</v>
      </c>
      <c r="H35" s="990"/>
    </row>
    <row r="36" spans="1:8" x14ac:dyDescent="0.2">
      <c r="A36" s="134" t="s">
        <v>5323</v>
      </c>
      <c r="B36" s="50" t="s">
        <v>4643</v>
      </c>
      <c r="C36" s="50" t="s">
        <v>5752</v>
      </c>
      <c r="D36" s="50" t="s">
        <v>3217</v>
      </c>
      <c r="E36" s="128">
        <f>5403</f>
        <v>5403</v>
      </c>
      <c r="F36" s="50" t="s">
        <v>1099</v>
      </c>
      <c r="G36" s="989" t="s">
        <v>3791</v>
      </c>
      <c r="H36" s="990"/>
    </row>
    <row r="37" spans="1:8" x14ac:dyDescent="0.2">
      <c r="A37" s="134" t="s">
        <v>3221</v>
      </c>
      <c r="B37" s="50" t="s">
        <v>5028</v>
      </c>
      <c r="C37" s="50" t="s">
        <v>4738</v>
      </c>
      <c r="D37" s="50" t="s">
        <v>2824</v>
      </c>
      <c r="E37" s="128">
        <f>5429</f>
        <v>5429</v>
      </c>
      <c r="F37" s="50" t="s">
        <v>3744</v>
      </c>
      <c r="G37" s="989" t="s">
        <v>3787</v>
      </c>
      <c r="H37" s="990"/>
    </row>
    <row r="38" spans="1:8" x14ac:dyDescent="0.2">
      <c r="A38" s="134" t="s">
        <v>3222</v>
      </c>
      <c r="B38" s="50" t="s">
        <v>4644</v>
      </c>
      <c r="C38" s="50" t="s">
        <v>5753</v>
      </c>
      <c r="D38" s="50" t="s">
        <v>3226</v>
      </c>
      <c r="E38" s="128">
        <f>5450</f>
        <v>5450</v>
      </c>
      <c r="F38" s="50" t="s">
        <v>3744</v>
      </c>
      <c r="G38" s="989" t="s">
        <v>3788</v>
      </c>
      <c r="H38" s="990"/>
    </row>
    <row r="39" spans="1:8" x14ac:dyDescent="0.2">
      <c r="A39" s="134" t="s">
        <v>5324</v>
      </c>
      <c r="B39" s="50" t="s">
        <v>4645</v>
      </c>
      <c r="C39" s="50" t="s">
        <v>5754</v>
      </c>
      <c r="D39" s="50" t="s">
        <v>3225</v>
      </c>
      <c r="E39" s="128">
        <f>5453</f>
        <v>5453</v>
      </c>
      <c r="F39" s="50" t="s">
        <v>1099</v>
      </c>
      <c r="G39" s="989" t="s">
        <v>3792</v>
      </c>
      <c r="H39" s="990"/>
    </row>
    <row r="40" spans="1:8" x14ac:dyDescent="0.2">
      <c r="A40" s="134" t="s">
        <v>5325</v>
      </c>
      <c r="B40" s="50" t="s">
        <v>4646</v>
      </c>
      <c r="C40" s="50" t="s">
        <v>5755</v>
      </c>
      <c r="D40" s="50" t="s">
        <v>3224</v>
      </c>
      <c r="E40" s="128">
        <f>5469</f>
        <v>5469</v>
      </c>
      <c r="F40" s="50" t="s">
        <v>1099</v>
      </c>
      <c r="G40" s="989" t="s">
        <v>3793</v>
      </c>
      <c r="H40" s="990"/>
    </row>
    <row r="41" spans="1:8" x14ac:dyDescent="0.2">
      <c r="A41" s="134" t="s">
        <v>5326</v>
      </c>
      <c r="B41" s="50" t="s">
        <v>4647</v>
      </c>
      <c r="C41" s="50" t="s">
        <v>5756</v>
      </c>
      <c r="D41" s="50" t="s">
        <v>394</v>
      </c>
      <c r="E41" s="128">
        <f>5487</f>
        <v>5487</v>
      </c>
      <c r="F41" s="50" t="s">
        <v>3316</v>
      </c>
      <c r="G41" s="989" t="s">
        <v>3795</v>
      </c>
      <c r="H41" s="990"/>
    </row>
    <row r="42" spans="1:8" x14ac:dyDescent="0.2">
      <c r="A42" s="134" t="s">
        <v>5327</v>
      </c>
      <c r="B42" s="50" t="s">
        <v>4648</v>
      </c>
      <c r="C42" s="50" t="s">
        <v>5757</v>
      </c>
      <c r="D42" s="50" t="s">
        <v>166</v>
      </c>
      <c r="E42" s="128">
        <f>5497</f>
        <v>5497</v>
      </c>
      <c r="F42" s="50" t="s">
        <v>1099</v>
      </c>
      <c r="G42" s="989" t="s">
        <v>6008</v>
      </c>
      <c r="H42" s="990"/>
    </row>
    <row r="43" spans="1:8" x14ac:dyDescent="0.2">
      <c r="A43" s="134" t="s">
        <v>3223</v>
      </c>
      <c r="B43" s="50" t="s">
        <v>4649</v>
      </c>
      <c r="C43" s="50" t="s">
        <v>5758</v>
      </c>
      <c r="D43" s="50" t="s">
        <v>3228</v>
      </c>
      <c r="E43" s="128">
        <f>5508</f>
        <v>5508</v>
      </c>
      <c r="F43" s="50" t="s">
        <v>3744</v>
      </c>
      <c r="G43" s="989" t="s">
        <v>6009</v>
      </c>
      <c r="H43" s="990"/>
    </row>
    <row r="44" spans="1:8" x14ac:dyDescent="0.2">
      <c r="A44" s="134" t="s">
        <v>5328</v>
      </c>
      <c r="B44" s="50" t="s">
        <v>4650</v>
      </c>
      <c r="C44" s="50" t="s">
        <v>5759</v>
      </c>
      <c r="D44" s="50" t="s">
        <v>167</v>
      </c>
      <c r="E44" s="128">
        <f>5569</f>
        <v>5569</v>
      </c>
      <c r="F44" s="50" t="s">
        <v>3744</v>
      </c>
      <c r="G44" s="989" t="s">
        <v>6010</v>
      </c>
      <c r="H44" s="990"/>
    </row>
    <row r="45" spans="1:8" ht="26.25" customHeight="1" x14ac:dyDescent="0.2">
      <c r="A45" s="134" t="s">
        <v>5329</v>
      </c>
      <c r="B45" s="50" t="s">
        <v>4651</v>
      </c>
      <c r="C45" s="50" t="s">
        <v>5760</v>
      </c>
      <c r="D45" s="50" t="s">
        <v>3231</v>
      </c>
      <c r="E45" s="128">
        <f>5607</f>
        <v>5607</v>
      </c>
      <c r="F45" s="50" t="s">
        <v>116</v>
      </c>
      <c r="G45" s="989" t="s">
        <v>6011</v>
      </c>
      <c r="H45" s="990"/>
    </row>
    <row r="46" spans="1:8" x14ac:dyDescent="0.2">
      <c r="A46" s="134" t="s">
        <v>3200</v>
      </c>
      <c r="B46" s="50" t="s">
        <v>3191</v>
      </c>
      <c r="C46" s="50" t="s">
        <v>3192</v>
      </c>
      <c r="D46" s="50" t="s">
        <v>3193</v>
      </c>
      <c r="E46" s="128">
        <v>5660</v>
      </c>
      <c r="F46" s="50"/>
      <c r="G46" s="989" t="s">
        <v>3194</v>
      </c>
      <c r="H46" s="990"/>
    </row>
    <row r="47" spans="1:8" ht="26.25" customHeight="1" x14ac:dyDescent="0.2">
      <c r="A47" s="134" t="s">
        <v>3188</v>
      </c>
      <c r="B47" s="50" t="s">
        <v>1929</v>
      </c>
      <c r="C47" s="50" t="s">
        <v>4894</v>
      </c>
      <c r="D47" s="50" t="s">
        <v>3189</v>
      </c>
      <c r="E47" s="128">
        <v>5707</v>
      </c>
      <c r="F47" s="50" t="s">
        <v>3744</v>
      </c>
      <c r="G47" s="989" t="s">
        <v>3190</v>
      </c>
      <c r="H47" s="990"/>
    </row>
    <row r="48" spans="1:8" ht="26.25" customHeight="1" x14ac:dyDescent="0.2">
      <c r="A48" s="134" t="s">
        <v>6105</v>
      </c>
      <c r="B48" s="440" t="s">
        <v>6110</v>
      </c>
      <c r="C48" s="440" t="s">
        <v>6111</v>
      </c>
      <c r="D48" s="440" t="s">
        <v>6112</v>
      </c>
      <c r="E48" s="128">
        <v>5736</v>
      </c>
      <c r="F48" s="440" t="s">
        <v>3744</v>
      </c>
      <c r="G48" s="1193" t="s">
        <v>6114</v>
      </c>
      <c r="H48" s="1119"/>
    </row>
    <row r="49" spans="1:8" ht="26.25" customHeight="1" x14ac:dyDescent="0.2">
      <c r="A49" s="134" t="s">
        <v>6106</v>
      </c>
      <c r="B49" s="440" t="s">
        <v>6107</v>
      </c>
      <c r="C49" s="440" t="s">
        <v>6108</v>
      </c>
      <c r="D49" s="440" t="s">
        <v>6113</v>
      </c>
      <c r="E49" s="128">
        <v>5748</v>
      </c>
      <c r="F49" s="440" t="s">
        <v>3744</v>
      </c>
      <c r="G49" s="1193" t="s">
        <v>6109</v>
      </c>
      <c r="H49" s="1119"/>
    </row>
    <row r="50" spans="1:8" x14ac:dyDescent="0.2">
      <c r="A50" s="134" t="s">
        <v>3779</v>
      </c>
      <c r="B50" s="50" t="s">
        <v>1930</v>
      </c>
      <c r="C50" s="50" t="s">
        <v>5762</v>
      </c>
      <c r="D50" s="50" t="s">
        <v>168</v>
      </c>
      <c r="E50" s="128">
        <f>5835</f>
        <v>5835</v>
      </c>
      <c r="F50" s="50" t="s">
        <v>3936</v>
      </c>
      <c r="G50" s="989" t="s">
        <v>173</v>
      </c>
      <c r="H50" s="990"/>
    </row>
    <row r="51" spans="1:8" x14ac:dyDescent="0.2">
      <c r="A51" s="134" t="s">
        <v>3780</v>
      </c>
      <c r="B51" s="50" t="s">
        <v>1931</v>
      </c>
      <c r="C51" s="50" t="s">
        <v>5763</v>
      </c>
      <c r="D51" s="50" t="s">
        <v>169</v>
      </c>
      <c r="E51" s="128">
        <f>5968</f>
        <v>5968</v>
      </c>
      <c r="F51" s="50" t="s">
        <v>3936</v>
      </c>
      <c r="G51" s="989" t="s">
        <v>174</v>
      </c>
      <c r="H51" s="990"/>
    </row>
    <row r="52" spans="1:8" x14ac:dyDescent="0.2">
      <c r="A52" s="134" t="s">
        <v>3781</v>
      </c>
      <c r="B52" s="50" t="s">
        <v>1932</v>
      </c>
      <c r="C52" s="50" t="s">
        <v>2139</v>
      </c>
      <c r="D52" s="50" t="s">
        <v>170</v>
      </c>
      <c r="E52" s="128">
        <f>5845</f>
        <v>5845</v>
      </c>
      <c r="F52" s="50" t="s">
        <v>116</v>
      </c>
      <c r="G52" s="989" t="s">
        <v>5521</v>
      </c>
      <c r="H52" s="990"/>
    </row>
    <row r="53" spans="1:8" x14ac:dyDescent="0.2">
      <c r="A53" s="134" t="s">
        <v>3227</v>
      </c>
      <c r="B53" s="50" t="s">
        <v>2710</v>
      </c>
      <c r="C53" s="50" t="s">
        <v>2140</v>
      </c>
      <c r="D53" s="50" t="s">
        <v>3229</v>
      </c>
      <c r="E53" s="128">
        <f>5828</f>
        <v>5828</v>
      </c>
      <c r="F53" s="50" t="s">
        <v>3744</v>
      </c>
      <c r="G53" s="989" t="s">
        <v>3230</v>
      </c>
      <c r="H53" s="990"/>
    </row>
    <row r="54" spans="1:8" x14ac:dyDescent="0.2">
      <c r="A54" s="134" t="s">
        <v>3782</v>
      </c>
      <c r="B54" s="50" t="s">
        <v>2711</v>
      </c>
      <c r="C54" s="50" t="s">
        <v>3491</v>
      </c>
      <c r="D54" s="50" t="s">
        <v>435</v>
      </c>
      <c r="E54" s="128">
        <f>5831</f>
        <v>5831</v>
      </c>
      <c r="F54" s="50" t="s">
        <v>116</v>
      </c>
      <c r="G54" s="989" t="s">
        <v>355</v>
      </c>
      <c r="H54" s="990"/>
    </row>
    <row r="55" spans="1:8" x14ac:dyDescent="0.2">
      <c r="A55" s="134" t="s">
        <v>3195</v>
      </c>
      <c r="B55" s="50" t="s">
        <v>3196</v>
      </c>
      <c r="C55" s="50" t="s">
        <v>3197</v>
      </c>
      <c r="D55" s="50" t="s">
        <v>3198</v>
      </c>
      <c r="E55" s="128">
        <v>5783</v>
      </c>
      <c r="F55" s="50" t="s">
        <v>3744</v>
      </c>
      <c r="G55" s="989" t="s">
        <v>3199</v>
      </c>
      <c r="H55" s="990"/>
    </row>
    <row r="56" spans="1:8" x14ac:dyDescent="0.2">
      <c r="A56" s="134" t="s">
        <v>3783</v>
      </c>
      <c r="B56" s="50" t="s">
        <v>2712</v>
      </c>
      <c r="C56" s="50" t="s">
        <v>3492</v>
      </c>
      <c r="D56" s="50" t="s">
        <v>435</v>
      </c>
      <c r="E56" s="128">
        <f>5741</f>
        <v>5741</v>
      </c>
      <c r="F56" s="50" t="s">
        <v>116</v>
      </c>
      <c r="G56" s="989" t="s">
        <v>355</v>
      </c>
      <c r="H56" s="990"/>
    </row>
    <row r="57" spans="1:8" x14ac:dyDescent="0.2">
      <c r="A57" s="134" t="s">
        <v>4187</v>
      </c>
      <c r="B57" s="50" t="s">
        <v>2713</v>
      </c>
      <c r="C57" s="50" t="s">
        <v>3493</v>
      </c>
      <c r="D57" s="50" t="s">
        <v>171</v>
      </c>
      <c r="E57" s="128">
        <f>5708</f>
        <v>5708</v>
      </c>
      <c r="F57" s="50" t="s">
        <v>3744</v>
      </c>
      <c r="G57" s="989" t="s">
        <v>175</v>
      </c>
      <c r="H57" s="990"/>
    </row>
    <row r="58" spans="1:8" ht="25.5" customHeight="1" x14ac:dyDescent="0.2">
      <c r="A58" s="134" t="s">
        <v>4188</v>
      </c>
      <c r="B58" s="50" t="s">
        <v>2714</v>
      </c>
      <c r="C58" s="50" t="s">
        <v>3494</v>
      </c>
      <c r="D58" s="50" t="s">
        <v>448</v>
      </c>
      <c r="E58" s="128">
        <f>5686</f>
        <v>5686</v>
      </c>
      <c r="F58" s="50" t="s">
        <v>3744</v>
      </c>
      <c r="G58" s="989" t="s">
        <v>176</v>
      </c>
      <c r="H58" s="990"/>
    </row>
    <row r="59" spans="1:8" x14ac:dyDescent="0.2">
      <c r="A59" s="134" t="s">
        <v>6977</v>
      </c>
      <c r="B59" s="50" t="s">
        <v>6978</v>
      </c>
      <c r="C59" s="50" t="s">
        <v>6979</v>
      </c>
      <c r="D59" s="50" t="s">
        <v>6980</v>
      </c>
      <c r="E59" s="128">
        <v>5693</v>
      </c>
      <c r="F59" s="50" t="s">
        <v>3744</v>
      </c>
      <c r="G59" s="1176" t="s">
        <v>6981</v>
      </c>
      <c r="H59" s="1194"/>
    </row>
    <row r="60" spans="1:8" x14ac:dyDescent="0.2">
      <c r="A60" s="134" t="s">
        <v>4189</v>
      </c>
      <c r="B60" s="50" t="s">
        <v>2715</v>
      </c>
      <c r="C60" s="50" t="s">
        <v>3495</v>
      </c>
      <c r="D60" s="50" t="s">
        <v>172</v>
      </c>
      <c r="E60" s="128">
        <f>5692</f>
        <v>5692</v>
      </c>
      <c r="F60" s="50" t="s">
        <v>116</v>
      </c>
      <c r="G60" s="989" t="s">
        <v>177</v>
      </c>
      <c r="H60" s="990"/>
    </row>
    <row r="61" spans="1:8" x14ac:dyDescent="0.2">
      <c r="A61" s="134" t="s">
        <v>4190</v>
      </c>
      <c r="B61" s="50" t="s">
        <v>2716</v>
      </c>
      <c r="C61" s="50" t="s">
        <v>5761</v>
      </c>
      <c r="D61" s="50" t="s">
        <v>3469</v>
      </c>
      <c r="E61" s="128">
        <f>5643</f>
        <v>5643</v>
      </c>
      <c r="F61" s="50" t="s">
        <v>116</v>
      </c>
      <c r="G61" s="989" t="s">
        <v>178</v>
      </c>
      <c r="H61" s="990"/>
    </row>
    <row r="62" spans="1:8" ht="13.5" thickBot="1" x14ac:dyDescent="0.25">
      <c r="A62" s="444" t="s">
        <v>4191</v>
      </c>
      <c r="B62" s="131" t="s">
        <v>2717</v>
      </c>
      <c r="C62" s="131" t="s">
        <v>1163</v>
      </c>
      <c r="D62" s="131" t="s">
        <v>3232</v>
      </c>
      <c r="E62" s="132">
        <f>5680</f>
        <v>5680</v>
      </c>
      <c r="F62" s="131" t="s">
        <v>3744</v>
      </c>
      <c r="G62" s="1307" t="s">
        <v>179</v>
      </c>
      <c r="H62" s="1199"/>
    </row>
    <row r="63" spans="1:8" ht="27" customHeight="1" x14ac:dyDescent="0.2">
      <c r="A63" s="32" t="s">
        <v>4192</v>
      </c>
      <c r="B63" s="32" t="s">
        <v>180</v>
      </c>
      <c r="C63" s="32" t="s">
        <v>181</v>
      </c>
      <c r="D63" s="32" t="s">
        <v>5875</v>
      </c>
      <c r="F63" s="32" t="s">
        <v>116</v>
      </c>
      <c r="G63" s="1306" t="s">
        <v>5880</v>
      </c>
      <c r="H63" s="1306"/>
    </row>
    <row r="64" spans="1:8" ht="15" customHeight="1" x14ac:dyDescent="0.2">
      <c r="A64" s="32" t="s">
        <v>4528</v>
      </c>
      <c r="B64" s="32" t="s">
        <v>5876</v>
      </c>
      <c r="C64" s="32" t="s">
        <v>5877</v>
      </c>
      <c r="D64" s="32" t="s">
        <v>5878</v>
      </c>
      <c r="F64" s="32" t="s">
        <v>1099</v>
      </c>
      <c r="G64" s="1306" t="s">
        <v>5879</v>
      </c>
      <c r="H64" s="1306"/>
    </row>
    <row r="65" spans="1:2" s="8" customFormat="1" x14ac:dyDescent="0.2">
      <c r="A65" s="28" t="s">
        <v>295</v>
      </c>
      <c r="B65" s="226" t="s">
        <v>5953</v>
      </c>
    </row>
  </sheetData>
  <mergeCells count="64">
    <mergeCell ref="G50:H50"/>
    <mergeCell ref="G51:H51"/>
    <mergeCell ref="G63:H63"/>
    <mergeCell ref="G64:H64"/>
    <mergeCell ref="G57:H57"/>
    <mergeCell ref="G58:H58"/>
    <mergeCell ref="G60:H60"/>
    <mergeCell ref="G61:H61"/>
    <mergeCell ref="G54:H54"/>
    <mergeCell ref="G56:H56"/>
    <mergeCell ref="G62:H62"/>
    <mergeCell ref="G55:H55"/>
    <mergeCell ref="G52:H52"/>
    <mergeCell ref="G53:H53"/>
    <mergeCell ref="G49:H49"/>
    <mergeCell ref="G42:H42"/>
    <mergeCell ref="G43:H43"/>
    <mergeCell ref="G41:H41"/>
    <mergeCell ref="G38:H38"/>
    <mergeCell ref="G39:H39"/>
    <mergeCell ref="G40:H40"/>
    <mergeCell ref="G44:H44"/>
    <mergeCell ref="G45:H45"/>
    <mergeCell ref="G47:H47"/>
    <mergeCell ref="G46:H46"/>
    <mergeCell ref="G48:H48"/>
    <mergeCell ref="G29:H29"/>
    <mergeCell ref="G30:H30"/>
    <mergeCell ref="G31:H31"/>
    <mergeCell ref="G32:H32"/>
    <mergeCell ref="G28:H28"/>
    <mergeCell ref="G37:H37"/>
    <mergeCell ref="G33:H33"/>
    <mergeCell ref="G34:H34"/>
    <mergeCell ref="G35:H35"/>
    <mergeCell ref="G36:H36"/>
    <mergeCell ref="C14:D14"/>
    <mergeCell ref="E14:F14"/>
    <mergeCell ref="D25:F25"/>
    <mergeCell ref="D26:F26"/>
    <mergeCell ref="G25:H25"/>
    <mergeCell ref="E19:H19"/>
    <mergeCell ref="B19:C19"/>
    <mergeCell ref="F20:H20"/>
    <mergeCell ref="A25:B25"/>
    <mergeCell ref="B21:H21"/>
    <mergeCell ref="G26:H26"/>
    <mergeCell ref="B23:H23"/>
    <mergeCell ref="G27:H27"/>
    <mergeCell ref="A26:B26"/>
    <mergeCell ref="G59:H59"/>
    <mergeCell ref="A1:B1"/>
    <mergeCell ref="C1:H1"/>
    <mergeCell ref="C2:H2"/>
    <mergeCell ref="A12:H12"/>
    <mergeCell ref="A3:B3"/>
    <mergeCell ref="A2:B2"/>
    <mergeCell ref="G9:H11"/>
    <mergeCell ref="G4:H5"/>
    <mergeCell ref="A15:H15"/>
    <mergeCell ref="A13:B13"/>
    <mergeCell ref="C13:D13"/>
    <mergeCell ref="E13:F13"/>
    <mergeCell ref="A14:B14"/>
  </mergeCells>
  <phoneticPr fontId="0" type="noConversion"/>
  <hyperlinks>
    <hyperlink ref="D4" location="ClearCreek!A1" display="Clear Creek Trail" xr:uid="{00000000-0004-0000-2900-000000000000}"/>
    <hyperlink ref="D9" location="VanBibber!A1" display="Van Bibber Trail" xr:uid="{00000000-0004-0000-2900-000001000000}"/>
    <hyperlink ref="A2:B2" location="Overview!A1" tooltip="Go to Trail Network Overview sheet" display="Trail Network Overview" xr:uid="{00000000-0004-0000-2900-000002000000}"/>
    <hyperlink ref="B65" location="RTD!A63" display="RTD-OTA" xr:uid="{00000000-0004-0000-2900-000003000000}"/>
    <hyperlink ref="D10" location="VanBibberW!A1" display="Van Bibber W Trail" xr:uid="{00000000-0004-0000-2900-000004000000}"/>
    <hyperlink ref="D8" location="NTMOther!A1" display="N Table Mtn Other" xr:uid="{00000000-0004-0000-2900-000005000000}"/>
    <hyperlink ref="D5" location="GoldenLeyden!A1" display="Golden Leyden Trail" xr:uid="{00000000-0004-0000-2900-000006000000}"/>
    <hyperlink ref="D6" location="LittleDryCreek!A1" display="Little Dry Creek Trail" xr:uid="{00000000-0004-0000-2900-000007000000}"/>
    <hyperlink ref="D7" location="TableMtnL!A1" display="Table Mtn Loop" xr:uid="{00000000-0004-0000-2900-000008000000}"/>
  </hyperlinks>
  <pageMargins left="1" right="0.75" top="0.75" bottom="0.75" header="0.5" footer="0.5"/>
  <pageSetup scale="72" orientation="portrait" r:id="rId1"/>
  <headerFooter alignWithMargins="0">
    <oddHeader>&amp;L&amp;"Arial,Bold"&amp;Uhttp://geobiking.org&amp;C&amp;F</oddHeader>
    <oddFooter>&amp;LAuthor: &amp;"Arial,Bold"Robert Prehn&amp;CData free for personal use and remains property of author.&amp;R&amp;D</oddFooter>
  </headerFooter>
  <webPublishItems count="1">
    <webPublishItem id="5751" divId="DR_North_5751" sourceType="sheet" destinationFile="C:\GPS\Bicycle\CO_DN\CO_DN_RC.htm" title="GeoBiking CO_DN RC Trail Description"/>
  </webPublishItem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2">
    <pageSetUpPr fitToPage="1"/>
  </sheetPr>
  <dimension ref="A1:H37"/>
  <sheetViews>
    <sheetView zoomScaleNormal="100" workbookViewId="0">
      <selection sqref="A1:B1"/>
    </sheetView>
  </sheetViews>
  <sheetFormatPr defaultRowHeight="12.75" x14ac:dyDescent="0.2"/>
  <cols>
    <col min="1" max="1" width="11.28515625" customWidth="1"/>
    <col min="2" max="2" width="10.85546875" customWidth="1"/>
    <col min="3" max="3" width="12.28515625" bestFit="1" customWidth="1"/>
    <col min="4" max="4" width="20.28515625" bestFit="1" customWidth="1"/>
    <col min="5" max="5" width="8.140625" bestFit="1" customWidth="1"/>
    <col min="6" max="6" width="14.85546875" bestFit="1" customWidth="1"/>
    <col min="7" max="7" width="8.28515625" bestFit="1" customWidth="1"/>
    <col min="8" max="8" width="32.28515625" customWidth="1"/>
  </cols>
  <sheetData>
    <row r="1" spans="1:8" ht="24.75" customHeight="1" x14ac:dyDescent="0.2">
      <c r="A1" s="942" t="s">
        <v>840</v>
      </c>
      <c r="B1" s="943"/>
      <c r="C1" s="872" t="s">
        <v>843</v>
      </c>
      <c r="D1" s="873"/>
      <c r="E1" s="873"/>
      <c r="F1" s="873"/>
      <c r="G1" s="873"/>
      <c r="H1" s="873"/>
    </row>
    <row r="2" spans="1:8" ht="25.5" customHeight="1" x14ac:dyDescent="0.2">
      <c r="A2" s="874" t="s">
        <v>2679</v>
      </c>
      <c r="B2" s="874"/>
      <c r="C2" s="875" t="s">
        <v>844</v>
      </c>
      <c r="D2" s="875"/>
      <c r="E2" s="875"/>
      <c r="F2" s="875"/>
      <c r="G2" s="875"/>
      <c r="H2" s="875"/>
    </row>
    <row r="3" spans="1:8" x14ac:dyDescent="0.2">
      <c r="A3" s="874"/>
      <c r="B3" s="874"/>
      <c r="C3" s="18"/>
      <c r="E3" s="25"/>
      <c r="F3" s="25"/>
      <c r="G3" s="25"/>
      <c r="H3" s="25"/>
    </row>
    <row r="4" spans="1:8" x14ac:dyDescent="0.2">
      <c r="A4" s="186" t="s">
        <v>2545</v>
      </c>
      <c r="B4" s="250" t="s">
        <v>841</v>
      </c>
      <c r="C4" s="27" t="s">
        <v>220</v>
      </c>
      <c r="D4" s="2"/>
      <c r="E4" s="25"/>
      <c r="F4" s="27" t="s">
        <v>3975</v>
      </c>
      <c r="G4" s="946" t="s">
        <v>5180</v>
      </c>
      <c r="H4" s="946"/>
    </row>
    <row r="5" spans="1:8" x14ac:dyDescent="0.2">
      <c r="C5" s="247"/>
      <c r="E5" s="25"/>
      <c r="F5" s="25"/>
      <c r="G5" s="946"/>
      <c r="H5" s="946"/>
    </row>
    <row r="6" spans="1:8" x14ac:dyDescent="0.2">
      <c r="A6" s="186" t="s">
        <v>5202</v>
      </c>
      <c r="B6" s="3">
        <f>COUNT(E26:E37)</f>
        <v>10</v>
      </c>
      <c r="C6" s="247"/>
      <c r="D6" s="2"/>
      <c r="E6" s="251" t="s">
        <v>4508</v>
      </c>
      <c r="F6" s="200" t="s">
        <v>4871</v>
      </c>
      <c r="G6" s="946"/>
      <c r="H6" s="946"/>
    </row>
    <row r="7" spans="1:8" x14ac:dyDescent="0.2">
      <c r="A7" s="2"/>
      <c r="B7" s="2"/>
      <c r="C7" s="247"/>
      <c r="D7" s="2"/>
      <c r="E7" s="320">
        <v>40096</v>
      </c>
      <c r="F7" s="205"/>
      <c r="G7" s="946"/>
      <c r="H7" s="946"/>
    </row>
    <row r="8" spans="1:8" x14ac:dyDescent="0.2">
      <c r="A8" s="186" t="s">
        <v>2507</v>
      </c>
      <c r="B8" s="2" t="s">
        <v>26</v>
      </c>
      <c r="C8" s="260"/>
      <c r="D8" s="2"/>
      <c r="E8" s="206"/>
      <c r="F8" s="205"/>
      <c r="G8" s="233"/>
      <c r="H8" s="233"/>
    </row>
    <row r="9" spans="1:8" ht="13.5" thickBot="1" x14ac:dyDescent="0.25">
      <c r="C9" s="9"/>
      <c r="D9" s="2"/>
    </row>
    <row r="10" spans="1:8" x14ac:dyDescent="0.2">
      <c r="A10" s="877" t="s">
        <v>5619</v>
      </c>
      <c r="B10" s="878"/>
      <c r="C10" s="878"/>
      <c r="D10" s="878"/>
      <c r="E10" s="878"/>
      <c r="F10" s="878"/>
      <c r="G10" s="878"/>
      <c r="H10" s="879"/>
    </row>
    <row r="11" spans="1:8" s="24" customFormat="1" ht="13.5" thickBot="1" x14ac:dyDescent="0.25">
      <c r="A11" s="880" t="s">
        <v>3816</v>
      </c>
      <c r="B11" s="881"/>
      <c r="C11" s="882" t="s">
        <v>3817</v>
      </c>
      <c r="D11" s="882"/>
      <c r="E11" s="882" t="s">
        <v>3818</v>
      </c>
      <c r="F11" s="882"/>
      <c r="G11" s="191"/>
      <c r="H11" s="196" t="s">
        <v>530</v>
      </c>
    </row>
    <row r="12" spans="1:8" ht="13.5" thickBot="1" x14ac:dyDescent="0.25">
      <c r="A12" s="883"/>
      <c r="B12" s="883"/>
      <c r="C12" s="974">
        <v>2.6</v>
      </c>
      <c r="D12" s="1256"/>
      <c r="E12" s="883">
        <v>2.2999999999999998</v>
      </c>
      <c r="F12" s="883"/>
      <c r="G12" s="192"/>
      <c r="H12" s="3">
        <v>3.8</v>
      </c>
    </row>
    <row r="13" spans="1:8" x14ac:dyDescent="0.2">
      <c r="A13" s="867" t="s">
        <v>3081</v>
      </c>
      <c r="B13" s="868"/>
      <c r="C13" s="868"/>
      <c r="D13" s="868"/>
      <c r="E13" s="868"/>
      <c r="F13" s="868"/>
      <c r="G13" s="868"/>
      <c r="H13" s="869"/>
    </row>
    <row r="14" spans="1:8" ht="13.5" thickBot="1" x14ac:dyDescent="0.25">
      <c r="A14" s="12" t="s">
        <v>3819</v>
      </c>
      <c r="B14" s="13" t="s">
        <v>3820</v>
      </c>
      <c r="C14" s="14" t="s">
        <v>3821</v>
      </c>
      <c r="D14" s="13" t="s">
        <v>3822</v>
      </c>
      <c r="E14" s="13" t="s">
        <v>3823</v>
      </c>
      <c r="F14" s="13" t="s">
        <v>3363</v>
      </c>
      <c r="G14" s="13" t="s">
        <v>1388</v>
      </c>
      <c r="H14" s="195" t="s">
        <v>3824</v>
      </c>
    </row>
    <row r="15" spans="1:8" s="8" customFormat="1" x14ac:dyDescent="0.2">
      <c r="A15" s="21">
        <f>E26</f>
        <v>6069</v>
      </c>
      <c r="B15" s="21">
        <f>E31</f>
        <v>6713</v>
      </c>
      <c r="C15" s="22">
        <f>E26</f>
        <v>6069</v>
      </c>
      <c r="D15" s="22">
        <f>E36</f>
        <v>7060</v>
      </c>
      <c r="E15" s="22">
        <f>B15 - A15</f>
        <v>644</v>
      </c>
      <c r="F15" s="22">
        <v>994</v>
      </c>
      <c r="G15" s="22">
        <v>300</v>
      </c>
      <c r="H15" s="3">
        <v>13</v>
      </c>
    </row>
    <row r="16" spans="1:8" s="8" customFormat="1" x14ac:dyDescent="0.2">
      <c r="A16" s="19"/>
      <c r="B16" s="19"/>
      <c r="C16" s="16"/>
      <c r="D16" s="17"/>
      <c r="E16" s="17"/>
      <c r="F16" s="17"/>
      <c r="G16" s="17"/>
      <c r="H16" s="17"/>
    </row>
    <row r="17" spans="1:8" s="8" customFormat="1" x14ac:dyDescent="0.2">
      <c r="A17" s="148" t="s">
        <v>3079</v>
      </c>
      <c r="B17" s="1222" t="s">
        <v>979</v>
      </c>
      <c r="C17" s="889"/>
      <c r="D17" s="175" t="s">
        <v>3080</v>
      </c>
      <c r="E17" s="890" t="s">
        <v>4389</v>
      </c>
      <c r="F17" s="890"/>
      <c r="G17" s="890"/>
      <c r="H17" s="890"/>
    </row>
    <row r="18" spans="1:8" s="8" customFormat="1" x14ac:dyDescent="0.2">
      <c r="A18" s="19"/>
      <c r="B18" s="19"/>
      <c r="C18" s="16"/>
      <c r="D18" s="175" t="s">
        <v>1165</v>
      </c>
      <c r="E18" s="244" t="s">
        <v>4390</v>
      </c>
      <c r="F18" s="17"/>
      <c r="G18" s="17"/>
      <c r="H18" s="17"/>
    </row>
    <row r="19" spans="1:8" s="8" customFormat="1" ht="12.75" customHeight="1" x14ac:dyDescent="0.2">
      <c r="A19" s="148" t="s">
        <v>3083</v>
      </c>
      <c r="B19" s="901" t="s">
        <v>846</v>
      </c>
      <c r="C19" s="944"/>
      <c r="D19" s="944"/>
      <c r="E19" s="944"/>
      <c r="F19" s="944"/>
      <c r="G19" s="944"/>
      <c r="H19" s="944"/>
    </row>
    <row r="20" spans="1:8" s="8" customFormat="1" x14ac:dyDescent="0.2">
      <c r="A20" s="19"/>
      <c r="B20" s="19"/>
      <c r="C20" s="16"/>
      <c r="D20" s="17"/>
      <c r="E20" s="17"/>
      <c r="F20" s="17"/>
      <c r="G20" s="17"/>
      <c r="H20" s="17"/>
    </row>
    <row r="21" spans="1:8" s="8" customFormat="1" ht="25.5" customHeight="1" x14ac:dyDescent="0.2">
      <c r="A21" s="148" t="s">
        <v>3085</v>
      </c>
      <c r="B21" s="1265" t="s">
        <v>4388</v>
      </c>
      <c r="C21" s="944"/>
      <c r="D21" s="944"/>
      <c r="E21" s="944"/>
      <c r="F21" s="944"/>
      <c r="G21" s="944"/>
      <c r="H21" s="944"/>
    </row>
    <row r="22" spans="1:8" ht="13.5" thickBot="1" x14ac:dyDescent="0.25">
      <c r="B22" s="1"/>
    </row>
    <row r="23" spans="1:8" ht="13.5" thickBot="1" x14ac:dyDescent="0.25">
      <c r="A23" s="969" t="s">
        <v>2683</v>
      </c>
      <c r="B23" s="969"/>
      <c r="C23" s="169" t="s">
        <v>5913</v>
      </c>
      <c r="D23" s="969" t="s">
        <v>5907</v>
      </c>
      <c r="E23" s="969"/>
      <c r="F23" s="969"/>
      <c r="G23" s="895" t="s">
        <v>5906</v>
      </c>
      <c r="H23" s="896"/>
    </row>
    <row r="24" spans="1:8" ht="13.5" thickBot="1" x14ac:dyDescent="0.25">
      <c r="A24" s="1181" t="s">
        <v>2376</v>
      </c>
      <c r="B24" s="1181"/>
      <c r="C24" s="250" t="s">
        <v>842</v>
      </c>
      <c r="D24" s="931" t="s">
        <v>5490</v>
      </c>
      <c r="E24" s="971"/>
      <c r="F24" s="971"/>
      <c r="G24" s="973" t="s">
        <v>5489</v>
      </c>
      <c r="H24" s="973"/>
    </row>
    <row r="25" spans="1:8" s="3" customFormat="1" ht="13.5" thickBot="1" x14ac:dyDescent="0.25">
      <c r="A25" s="4" t="s">
        <v>3488</v>
      </c>
      <c r="B25" s="4" t="s">
        <v>3320</v>
      </c>
      <c r="C25" s="5" t="s">
        <v>3319</v>
      </c>
      <c r="D25" s="4" t="s">
        <v>3992</v>
      </c>
      <c r="E25" s="4" t="s">
        <v>3486</v>
      </c>
      <c r="F25" s="4" t="s">
        <v>3318</v>
      </c>
      <c r="G25" s="903" t="s">
        <v>3950</v>
      </c>
      <c r="H25" s="904"/>
    </row>
    <row r="26" spans="1:8" x14ac:dyDescent="0.2">
      <c r="A26" s="123" t="s">
        <v>847</v>
      </c>
      <c r="B26" s="124" t="s">
        <v>5624</v>
      </c>
      <c r="C26" s="124" t="s">
        <v>5625</v>
      </c>
      <c r="D26" s="125" t="s">
        <v>641</v>
      </c>
      <c r="E26" s="126">
        <v>6069</v>
      </c>
      <c r="F26" s="125" t="s">
        <v>3487</v>
      </c>
      <c r="G26" s="1082" t="s">
        <v>5623</v>
      </c>
      <c r="H26" s="906"/>
    </row>
    <row r="27" spans="1:8" x14ac:dyDescent="0.2">
      <c r="A27" s="127" t="s">
        <v>5626</v>
      </c>
      <c r="B27" s="50" t="s">
        <v>5624</v>
      </c>
      <c r="C27" s="50" t="s">
        <v>5627</v>
      </c>
      <c r="D27" s="49" t="s">
        <v>5628</v>
      </c>
      <c r="E27" s="128">
        <v>6087</v>
      </c>
      <c r="F27" s="49" t="s">
        <v>3315</v>
      </c>
      <c r="G27" s="929" t="s">
        <v>5179</v>
      </c>
      <c r="H27" s="910"/>
    </row>
    <row r="28" spans="1:8" x14ac:dyDescent="0.2">
      <c r="A28" s="127" t="s">
        <v>5629</v>
      </c>
      <c r="B28" s="50" t="s">
        <v>1011</v>
      </c>
      <c r="C28" s="50" t="s">
        <v>1012</v>
      </c>
      <c r="D28" s="49" t="s">
        <v>435</v>
      </c>
      <c r="E28" s="128">
        <v>6289</v>
      </c>
      <c r="F28" s="49" t="s">
        <v>3488</v>
      </c>
      <c r="G28" s="929" t="s">
        <v>435</v>
      </c>
      <c r="H28" s="910"/>
    </row>
    <row r="29" spans="1:8" ht="13.5" customHeight="1" x14ac:dyDescent="0.2">
      <c r="A29" s="127" t="s">
        <v>3585</v>
      </c>
      <c r="B29" s="50" t="s">
        <v>3586</v>
      </c>
      <c r="C29" s="50" t="s">
        <v>3587</v>
      </c>
      <c r="D29" s="49" t="s">
        <v>435</v>
      </c>
      <c r="E29" s="128">
        <v>6379</v>
      </c>
      <c r="F29" s="49" t="s">
        <v>3488</v>
      </c>
      <c r="G29" s="929" t="s">
        <v>435</v>
      </c>
      <c r="H29" s="910"/>
    </row>
    <row r="30" spans="1:8" x14ac:dyDescent="0.2">
      <c r="A30" s="127" t="s">
        <v>3588</v>
      </c>
      <c r="B30" s="50" t="s">
        <v>3589</v>
      </c>
      <c r="C30" s="50" t="s">
        <v>3590</v>
      </c>
      <c r="D30" s="49" t="s">
        <v>435</v>
      </c>
      <c r="E30" s="128">
        <v>6617</v>
      </c>
      <c r="F30" s="49" t="s">
        <v>3488</v>
      </c>
      <c r="G30" s="929" t="s">
        <v>435</v>
      </c>
      <c r="H30" s="910"/>
    </row>
    <row r="31" spans="1:8" x14ac:dyDescent="0.2">
      <c r="A31" s="127" t="s">
        <v>3591</v>
      </c>
      <c r="B31" s="50" t="s">
        <v>3592</v>
      </c>
      <c r="C31" s="50" t="s">
        <v>3593</v>
      </c>
      <c r="D31" s="49" t="s">
        <v>3594</v>
      </c>
      <c r="E31" s="128">
        <v>6713</v>
      </c>
      <c r="F31" s="49" t="s">
        <v>3744</v>
      </c>
      <c r="G31" s="929" t="s">
        <v>3608</v>
      </c>
      <c r="H31" s="910"/>
    </row>
    <row r="32" spans="1:8" ht="26.25" customHeight="1" x14ac:dyDescent="0.2">
      <c r="A32" s="127" t="s">
        <v>3598</v>
      </c>
      <c r="B32" s="50" t="s">
        <v>3599</v>
      </c>
      <c r="C32" s="50" t="s">
        <v>3600</v>
      </c>
      <c r="D32" s="49" t="s">
        <v>3601</v>
      </c>
      <c r="E32" s="128">
        <v>6686</v>
      </c>
      <c r="F32" s="49" t="s">
        <v>3936</v>
      </c>
      <c r="G32" s="929" t="s">
        <v>3602</v>
      </c>
      <c r="H32" s="910"/>
    </row>
    <row r="33" spans="1:8" x14ac:dyDescent="0.2">
      <c r="A33" s="127" t="s">
        <v>3591</v>
      </c>
      <c r="B33" s="989" t="s">
        <v>5299</v>
      </c>
      <c r="C33" s="989"/>
      <c r="D33" s="989"/>
      <c r="E33" s="989"/>
      <c r="F33" s="989"/>
      <c r="G33" s="929" t="s">
        <v>3603</v>
      </c>
      <c r="H33" s="910"/>
    </row>
    <row r="34" spans="1:8" x14ac:dyDescent="0.2">
      <c r="A34" s="127" t="s">
        <v>3604</v>
      </c>
      <c r="B34" s="50" t="s">
        <v>3605</v>
      </c>
      <c r="C34" s="50" t="s">
        <v>3606</v>
      </c>
      <c r="D34" s="49" t="s">
        <v>3607</v>
      </c>
      <c r="E34" s="128">
        <v>6818</v>
      </c>
      <c r="F34" s="49" t="s">
        <v>3744</v>
      </c>
      <c r="G34" s="929" t="s">
        <v>3609</v>
      </c>
      <c r="H34" s="910"/>
    </row>
    <row r="35" spans="1:8" x14ac:dyDescent="0.2">
      <c r="A35" s="127" t="s">
        <v>3610</v>
      </c>
      <c r="B35" s="50" t="s">
        <v>3611</v>
      </c>
      <c r="C35" s="50" t="s">
        <v>3612</v>
      </c>
      <c r="D35" s="49" t="s">
        <v>3613</v>
      </c>
      <c r="E35" s="128">
        <v>6818</v>
      </c>
      <c r="F35" s="49" t="s">
        <v>3936</v>
      </c>
      <c r="G35" s="929" t="s">
        <v>3614</v>
      </c>
      <c r="H35" s="910"/>
    </row>
    <row r="36" spans="1:8" ht="27" customHeight="1" x14ac:dyDescent="0.2">
      <c r="A36" s="127" t="s">
        <v>3615</v>
      </c>
      <c r="B36" s="50" t="s">
        <v>3616</v>
      </c>
      <c r="C36" s="50" t="s">
        <v>3617</v>
      </c>
      <c r="D36" s="49" t="s">
        <v>3618</v>
      </c>
      <c r="E36" s="128">
        <v>7060</v>
      </c>
      <c r="F36" s="49" t="s">
        <v>3488</v>
      </c>
      <c r="G36" s="929" t="s">
        <v>5178</v>
      </c>
      <c r="H36" s="910"/>
    </row>
    <row r="37" spans="1:8" ht="13.5" thickBot="1" x14ac:dyDescent="0.25">
      <c r="A37" s="129" t="s">
        <v>3595</v>
      </c>
      <c r="B37" s="1307" t="s">
        <v>5299</v>
      </c>
      <c r="C37" s="1307"/>
      <c r="D37" s="1307"/>
      <c r="E37" s="1307"/>
      <c r="F37" s="1307"/>
      <c r="G37" s="977" t="s">
        <v>3990</v>
      </c>
      <c r="H37" s="978"/>
    </row>
  </sheetData>
  <mergeCells count="40">
    <mergeCell ref="A1:B1"/>
    <mergeCell ref="C1:H1"/>
    <mergeCell ref="C2:H2"/>
    <mergeCell ref="A10:H10"/>
    <mergeCell ref="A3:B3"/>
    <mergeCell ref="A2:B2"/>
    <mergeCell ref="G4:H5"/>
    <mergeCell ref="G6:H7"/>
    <mergeCell ref="C11:D11"/>
    <mergeCell ref="E11:F11"/>
    <mergeCell ref="A12:B12"/>
    <mergeCell ref="C12:D12"/>
    <mergeCell ref="E12:F12"/>
    <mergeCell ref="A11:B11"/>
    <mergeCell ref="G30:H30"/>
    <mergeCell ref="G31:H31"/>
    <mergeCell ref="A24:B24"/>
    <mergeCell ref="D23:F23"/>
    <mergeCell ref="D24:F24"/>
    <mergeCell ref="G23:H23"/>
    <mergeCell ref="G24:H24"/>
    <mergeCell ref="G25:H25"/>
    <mergeCell ref="A23:B23"/>
    <mergeCell ref="G26:H26"/>
    <mergeCell ref="G27:H27"/>
    <mergeCell ref="G28:H28"/>
    <mergeCell ref="G29:H29"/>
    <mergeCell ref="B19:H19"/>
    <mergeCell ref="A13:H13"/>
    <mergeCell ref="B21:H21"/>
    <mergeCell ref="E17:H17"/>
    <mergeCell ref="B17:C17"/>
    <mergeCell ref="G32:H32"/>
    <mergeCell ref="B37:F37"/>
    <mergeCell ref="B33:F33"/>
    <mergeCell ref="G37:H37"/>
    <mergeCell ref="G33:H33"/>
    <mergeCell ref="G34:H34"/>
    <mergeCell ref="G35:H35"/>
    <mergeCell ref="G36:H36"/>
  </mergeCells>
  <phoneticPr fontId="0" type="noConversion"/>
  <hyperlinks>
    <hyperlink ref="A2:B2" location="Overview!A1" tooltip="Go to Trail Network Overview sheet" display="Trail Network Overview" xr:uid="{00000000-0004-0000-2A00-000000000000}"/>
    <hyperlink ref="B8:D8" r:id="rId1" display="parks.state.co.us/Parks/EldoradoCanyon" xr:uid="{00000000-0004-0000-2A00-000001000000}"/>
  </hyperlinks>
  <pageMargins left="0.75" right="0.75" top="0.75" bottom="0.75" header="0.5" footer="0.5"/>
  <pageSetup scale="75" orientation="portrait" r:id="rId2"/>
  <headerFooter alignWithMargins="0">
    <oddHeader>&amp;L&amp;"Arial,Bold"&amp;Uhttp://geobiking.org&amp;C&amp;F</oddHeader>
    <oddFooter>&amp;LAuthor: &amp;"Arial,Bold"Robert Prehn&amp;CData free for personal use and remains property of author.&amp;R&amp;D</oddFooter>
  </headerFooter>
  <webPublishItems count="1">
    <webPublishItem id="12993" divId="CO_DN_12993" sourceType="sheet" destinationFile="C:\GPS\Bicycle\CO_DN\CO_DN_RSG.htm" title="GeoBiking CO_DN RSG Trail Description"/>
  </webPublishItem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18">
    <pageSetUpPr fitToPage="1"/>
  </sheetPr>
  <dimension ref="A1:H53"/>
  <sheetViews>
    <sheetView topLeftCell="A21" zoomScaleNormal="100" workbookViewId="0">
      <selection sqref="A1:B1"/>
    </sheetView>
  </sheetViews>
  <sheetFormatPr defaultRowHeight="12.75" x14ac:dyDescent="0.2"/>
  <cols>
    <col min="1" max="1" width="10.42578125" bestFit="1" customWidth="1"/>
    <col min="2" max="2" width="10.85546875" customWidth="1"/>
    <col min="3" max="3" width="12.140625" bestFit="1" customWidth="1"/>
    <col min="4" max="4" width="20.140625" bestFit="1" customWidth="1"/>
    <col min="5" max="5" width="8" bestFit="1" customWidth="1"/>
    <col min="6" max="6" width="14.7109375" bestFit="1" customWidth="1"/>
    <col min="7" max="7" width="8.140625" bestFit="1" customWidth="1"/>
    <col min="8" max="8" width="32.28515625" customWidth="1"/>
  </cols>
  <sheetData>
    <row r="1" spans="1:8" ht="24.75" customHeight="1" x14ac:dyDescent="0.2">
      <c r="A1" s="942" t="s">
        <v>6529</v>
      </c>
      <c r="B1" s="943"/>
      <c r="C1" s="872" t="s">
        <v>5881</v>
      </c>
      <c r="D1" s="873"/>
      <c r="E1" s="873"/>
      <c r="F1" s="873"/>
      <c r="G1" s="873"/>
      <c r="H1" s="873"/>
    </row>
    <row r="2" spans="1:8" x14ac:dyDescent="0.2">
      <c r="A2" s="874" t="s">
        <v>2679</v>
      </c>
      <c r="B2" s="874"/>
      <c r="C2" s="875" t="s">
        <v>5882</v>
      </c>
      <c r="D2" s="875"/>
      <c r="E2" s="875"/>
      <c r="F2" s="875"/>
      <c r="G2" s="875"/>
      <c r="H2" s="875"/>
    </row>
    <row r="3" spans="1:8" x14ac:dyDescent="0.2">
      <c r="A3" s="874"/>
      <c r="B3" s="874"/>
      <c r="C3" s="18"/>
      <c r="E3" s="25"/>
      <c r="F3" s="25"/>
      <c r="G3" s="25"/>
      <c r="H3" s="25"/>
    </row>
    <row r="4" spans="1:8" x14ac:dyDescent="0.2">
      <c r="A4" s="186" t="s">
        <v>2545</v>
      </c>
      <c r="B4" s="60" t="s">
        <v>2537</v>
      </c>
      <c r="C4" s="27" t="s">
        <v>220</v>
      </c>
      <c r="D4" s="2" t="s">
        <v>2012</v>
      </c>
      <c r="E4" s="25" t="s">
        <v>5149</v>
      </c>
      <c r="F4" s="27" t="s">
        <v>3975</v>
      </c>
      <c r="G4" s="891" t="s">
        <v>2010</v>
      </c>
      <c r="H4" s="1308"/>
    </row>
    <row r="5" spans="1:8" x14ac:dyDescent="0.2">
      <c r="C5" s="45"/>
      <c r="D5" s="2" t="s">
        <v>5160</v>
      </c>
      <c r="E5" s="25"/>
      <c r="F5" s="25"/>
      <c r="G5" s="1308"/>
      <c r="H5" s="1308"/>
    </row>
    <row r="6" spans="1:8" x14ac:dyDescent="0.2">
      <c r="A6" s="28" t="s">
        <v>5202</v>
      </c>
      <c r="B6" s="3">
        <f>COUNT(E25:E53)</f>
        <v>28</v>
      </c>
      <c r="C6" s="45"/>
      <c r="D6" s="2" t="s">
        <v>5077</v>
      </c>
      <c r="E6" s="25" t="s">
        <v>5883</v>
      </c>
      <c r="F6" s="200" t="s">
        <v>4871</v>
      </c>
      <c r="G6" s="891" t="s">
        <v>5260</v>
      </c>
      <c r="H6" s="891"/>
    </row>
    <row r="7" spans="1:8" x14ac:dyDescent="0.2">
      <c r="A7" s="2"/>
      <c r="B7" s="2"/>
      <c r="C7" s="45"/>
      <c r="D7" s="2" t="s">
        <v>5142</v>
      </c>
      <c r="E7" s="25"/>
      <c r="F7" s="205">
        <v>41224</v>
      </c>
      <c r="G7" s="891"/>
      <c r="H7" s="891"/>
    </row>
    <row r="8" spans="1:8" ht="13.5" thickBot="1" x14ac:dyDescent="0.25">
      <c r="C8" s="9"/>
      <c r="D8" s="2"/>
    </row>
    <row r="9" spans="1:8" x14ac:dyDescent="0.2">
      <c r="A9" s="877" t="s">
        <v>5619</v>
      </c>
      <c r="B9" s="878"/>
      <c r="C9" s="878"/>
      <c r="D9" s="878"/>
      <c r="E9" s="878"/>
      <c r="F9" s="878"/>
      <c r="G9" s="878"/>
      <c r="H9" s="879"/>
    </row>
    <row r="10" spans="1:8" s="24" customFormat="1" ht="13.5" thickBot="1" x14ac:dyDescent="0.25">
      <c r="A10" s="880" t="s">
        <v>3816</v>
      </c>
      <c r="B10" s="881"/>
      <c r="C10" s="882" t="s">
        <v>3817</v>
      </c>
      <c r="D10" s="882"/>
      <c r="E10" s="882" t="s">
        <v>3818</v>
      </c>
      <c r="F10" s="882"/>
      <c r="G10" s="191"/>
      <c r="H10" s="196" t="s">
        <v>530</v>
      </c>
    </row>
    <row r="11" spans="1:8" ht="13.5" thickBot="1" x14ac:dyDescent="0.25">
      <c r="A11" s="883"/>
      <c r="B11" s="883"/>
      <c r="C11" s="974">
        <v>12.7</v>
      </c>
      <c r="D11" s="1256"/>
      <c r="E11" s="883">
        <v>10.6</v>
      </c>
      <c r="F11" s="883"/>
      <c r="G11" s="192"/>
    </row>
    <row r="12" spans="1:8" x14ac:dyDescent="0.2">
      <c r="A12" s="867" t="s">
        <v>3081</v>
      </c>
      <c r="B12" s="868"/>
      <c r="C12" s="868"/>
      <c r="D12" s="868"/>
      <c r="E12" s="868"/>
      <c r="F12" s="868"/>
      <c r="G12" s="868"/>
      <c r="H12" s="869"/>
    </row>
    <row r="13" spans="1:8" ht="13.5" thickBot="1" x14ac:dyDescent="0.25">
      <c r="A13" s="12" t="s">
        <v>3819</v>
      </c>
      <c r="B13" s="13" t="s">
        <v>3820</v>
      </c>
      <c r="C13" s="14" t="s">
        <v>3821</v>
      </c>
      <c r="D13" s="13" t="s">
        <v>3822</v>
      </c>
      <c r="E13" s="13" t="s">
        <v>3823</v>
      </c>
      <c r="F13" s="13" t="s">
        <v>3363</v>
      </c>
      <c r="G13" s="13" t="s">
        <v>1388</v>
      </c>
      <c r="H13" s="195" t="s">
        <v>3824</v>
      </c>
    </row>
    <row r="14" spans="1:8" s="8" customFormat="1" x14ac:dyDescent="0.2">
      <c r="A14" s="21">
        <f>E25</f>
        <v>5118</v>
      </c>
      <c r="B14" s="21">
        <f>E53</f>
        <v>5160</v>
      </c>
      <c r="C14" s="22">
        <v>5048</v>
      </c>
      <c r="D14" s="22">
        <v>5327</v>
      </c>
      <c r="E14" s="22">
        <f>B14 - A14</f>
        <v>42</v>
      </c>
      <c r="F14" s="22">
        <v>607</v>
      </c>
      <c r="G14" s="22"/>
      <c r="H14" s="3">
        <v>1</v>
      </c>
    </row>
    <row r="15" spans="1:8" s="8" customFormat="1" x14ac:dyDescent="0.2">
      <c r="A15" s="19"/>
      <c r="B15" s="19"/>
      <c r="C15" s="16"/>
      <c r="D15" s="17"/>
      <c r="E15" s="17"/>
      <c r="F15" s="17"/>
      <c r="G15" s="17"/>
      <c r="H15" s="17"/>
    </row>
    <row r="16" spans="1:8" s="8" customFormat="1" x14ac:dyDescent="0.2">
      <c r="A16" s="148" t="s">
        <v>3079</v>
      </c>
      <c r="B16" s="1222" t="s">
        <v>5491</v>
      </c>
      <c r="C16" s="889"/>
      <c r="D16" s="175" t="s">
        <v>3080</v>
      </c>
      <c r="E16" s="890" t="s">
        <v>2641</v>
      </c>
      <c r="F16" s="890"/>
      <c r="G16" s="890"/>
      <c r="H16" s="890"/>
    </row>
    <row r="17" spans="1:8" s="8" customFormat="1" x14ac:dyDescent="0.2">
      <c r="A17" s="19"/>
      <c r="B17" s="19"/>
      <c r="C17" s="16"/>
      <c r="D17" s="175" t="s">
        <v>1165</v>
      </c>
      <c r="E17" s="244" t="s">
        <v>5258</v>
      </c>
      <c r="F17" s="17"/>
      <c r="G17" s="17"/>
      <c r="H17" s="17"/>
    </row>
    <row r="18" spans="1:8" s="8" customFormat="1" ht="12.75" customHeight="1" x14ac:dyDescent="0.2">
      <c r="A18" s="148" t="s">
        <v>3083</v>
      </c>
      <c r="B18" s="901" t="s">
        <v>209</v>
      </c>
      <c r="C18" s="944"/>
      <c r="D18" s="944"/>
      <c r="E18" s="944"/>
      <c r="F18" s="944"/>
      <c r="G18" s="944"/>
      <c r="H18" s="944"/>
    </row>
    <row r="19" spans="1:8" s="8" customFormat="1" x14ac:dyDescent="0.2">
      <c r="A19" s="19"/>
      <c r="B19" s="19"/>
      <c r="C19" s="16"/>
      <c r="D19" s="17"/>
      <c r="E19" s="17"/>
      <c r="F19" s="17"/>
      <c r="G19" s="17"/>
      <c r="H19" s="17"/>
    </row>
    <row r="20" spans="1:8" s="8" customFormat="1" ht="12.75" customHeight="1" x14ac:dyDescent="0.2">
      <c r="A20" s="148" t="s">
        <v>3085</v>
      </c>
      <c r="B20" s="1265" t="s">
        <v>5259</v>
      </c>
      <c r="C20" s="944"/>
      <c r="D20" s="944"/>
      <c r="E20" s="944"/>
      <c r="F20" s="944"/>
      <c r="G20" s="944"/>
      <c r="H20" s="944"/>
    </row>
    <row r="21" spans="1:8" ht="13.5" thickBot="1" x14ac:dyDescent="0.25">
      <c r="B21" s="1"/>
    </row>
    <row r="22" spans="1:8" ht="13.5" thickBot="1" x14ac:dyDescent="0.25">
      <c r="A22" s="969" t="s">
        <v>2683</v>
      </c>
      <c r="B22" s="969"/>
      <c r="C22" s="169" t="s">
        <v>5913</v>
      </c>
      <c r="D22" s="969" t="s">
        <v>5907</v>
      </c>
      <c r="E22" s="969"/>
      <c r="F22" s="969"/>
      <c r="G22" s="895" t="s">
        <v>5906</v>
      </c>
      <c r="H22" s="896"/>
    </row>
    <row r="23" spans="1:8" ht="13.5" thickBot="1" x14ac:dyDescent="0.25">
      <c r="A23" s="1023" t="s">
        <v>5909</v>
      </c>
      <c r="B23" s="1023"/>
      <c r="C23" s="60" t="s">
        <v>25</v>
      </c>
      <c r="D23" s="931" t="s">
        <v>1938</v>
      </c>
      <c r="E23" s="971"/>
      <c r="F23" s="971"/>
      <c r="G23" s="973" t="s">
        <v>1939</v>
      </c>
      <c r="H23" s="973"/>
    </row>
    <row r="24" spans="1:8" s="3" customFormat="1" ht="13.5" thickBot="1" x14ac:dyDescent="0.25">
      <c r="A24" s="4" t="s">
        <v>3488</v>
      </c>
      <c r="B24" s="4" t="s">
        <v>3320</v>
      </c>
      <c r="C24" s="5" t="s">
        <v>3319</v>
      </c>
      <c r="D24" s="4" t="s">
        <v>3992</v>
      </c>
      <c r="E24" s="4" t="s">
        <v>3486</v>
      </c>
      <c r="F24" s="4" t="s">
        <v>3318</v>
      </c>
      <c r="G24" s="903" t="s">
        <v>3950</v>
      </c>
      <c r="H24" s="904"/>
    </row>
    <row r="25" spans="1:8" x14ac:dyDescent="0.2">
      <c r="A25" s="123" t="s">
        <v>4193</v>
      </c>
      <c r="B25" s="124" t="s">
        <v>864</v>
      </c>
      <c r="C25" s="124" t="s">
        <v>2397</v>
      </c>
      <c r="D25" s="125" t="s">
        <v>3233</v>
      </c>
      <c r="E25" s="126">
        <v>5118</v>
      </c>
      <c r="F25" s="125" t="s">
        <v>3744</v>
      </c>
      <c r="G25" s="1082" t="s">
        <v>3122</v>
      </c>
      <c r="H25" s="906"/>
    </row>
    <row r="26" spans="1:8" x14ac:dyDescent="0.2">
      <c r="A26" s="127" t="s">
        <v>4194</v>
      </c>
      <c r="B26" s="50" t="s">
        <v>3496</v>
      </c>
      <c r="C26" s="50" t="s">
        <v>4520</v>
      </c>
      <c r="D26" s="49" t="s">
        <v>2954</v>
      </c>
      <c r="E26" s="128">
        <v>5161</v>
      </c>
      <c r="F26" s="49" t="s">
        <v>4342</v>
      </c>
      <c r="G26" s="929" t="s">
        <v>4502</v>
      </c>
      <c r="H26" s="910"/>
    </row>
    <row r="27" spans="1:8" x14ac:dyDescent="0.2">
      <c r="A27" s="127" t="s">
        <v>4195</v>
      </c>
      <c r="B27" s="50" t="s">
        <v>3497</v>
      </c>
      <c r="C27" s="50" t="s">
        <v>4519</v>
      </c>
      <c r="D27" s="49" t="s">
        <v>2955</v>
      </c>
      <c r="E27" s="128">
        <v>5185</v>
      </c>
      <c r="F27" s="49" t="s">
        <v>3488</v>
      </c>
      <c r="G27" s="929" t="s">
        <v>4503</v>
      </c>
      <c r="H27" s="910"/>
    </row>
    <row r="28" spans="1:8" ht="13.5" customHeight="1" x14ac:dyDescent="0.2">
      <c r="A28" s="127" t="s">
        <v>3240</v>
      </c>
      <c r="B28" s="50" t="s">
        <v>3498</v>
      </c>
      <c r="C28" s="50" t="s">
        <v>4518</v>
      </c>
      <c r="D28" s="49" t="s">
        <v>3234</v>
      </c>
      <c r="E28" s="128">
        <v>5232</v>
      </c>
      <c r="F28" s="49" t="s">
        <v>3744</v>
      </c>
      <c r="G28" s="929" t="s">
        <v>3235</v>
      </c>
      <c r="H28" s="910"/>
    </row>
    <row r="29" spans="1:8" x14ac:dyDescent="0.2">
      <c r="A29" s="127" t="s">
        <v>3239</v>
      </c>
      <c r="B29" s="50" t="s">
        <v>3499</v>
      </c>
      <c r="C29" s="50" t="s">
        <v>3508</v>
      </c>
      <c r="D29" s="49" t="s">
        <v>3241</v>
      </c>
      <c r="E29" s="128">
        <v>5327</v>
      </c>
      <c r="F29" s="49" t="s">
        <v>3744</v>
      </c>
      <c r="G29" s="929" t="s">
        <v>3242</v>
      </c>
      <c r="H29" s="910"/>
    </row>
    <row r="30" spans="1:8" x14ac:dyDescent="0.2">
      <c r="A30" s="127" t="s">
        <v>4196</v>
      </c>
      <c r="B30" s="50" t="s">
        <v>3500</v>
      </c>
      <c r="C30" s="50" t="s">
        <v>4517</v>
      </c>
      <c r="D30" s="49" t="s">
        <v>2956</v>
      </c>
      <c r="E30" s="128">
        <v>5314</v>
      </c>
      <c r="F30" s="49" t="s">
        <v>1936</v>
      </c>
      <c r="G30" s="929" t="s">
        <v>4504</v>
      </c>
      <c r="H30" s="910"/>
    </row>
    <row r="31" spans="1:8" ht="26.25" customHeight="1" x14ac:dyDescent="0.2">
      <c r="A31" s="127" t="s">
        <v>4197</v>
      </c>
      <c r="B31" s="50" t="s">
        <v>3501</v>
      </c>
      <c r="C31" s="50" t="s">
        <v>5661</v>
      </c>
      <c r="D31" s="49" t="s">
        <v>2957</v>
      </c>
      <c r="E31" s="128">
        <v>5312</v>
      </c>
      <c r="F31" s="49" t="s">
        <v>3485</v>
      </c>
      <c r="G31" s="929" t="s">
        <v>27</v>
      </c>
      <c r="H31" s="910"/>
    </row>
    <row r="32" spans="1:8" x14ac:dyDescent="0.2">
      <c r="A32" s="127" t="s">
        <v>4198</v>
      </c>
      <c r="B32" s="50" t="s">
        <v>3502</v>
      </c>
      <c r="C32" s="50" t="s">
        <v>5660</v>
      </c>
      <c r="D32" s="49" t="s">
        <v>3244</v>
      </c>
      <c r="E32" s="128">
        <v>5296</v>
      </c>
      <c r="F32" s="49" t="s">
        <v>3488</v>
      </c>
      <c r="G32" s="929" t="s">
        <v>3245</v>
      </c>
      <c r="H32" s="910"/>
    </row>
    <row r="33" spans="1:8" x14ac:dyDescent="0.2">
      <c r="A33" s="127" t="s">
        <v>1995</v>
      </c>
      <c r="B33" s="50" t="s">
        <v>3503</v>
      </c>
      <c r="C33" s="50" t="s">
        <v>5659</v>
      </c>
      <c r="D33" s="49" t="s">
        <v>750</v>
      </c>
      <c r="E33" s="128">
        <v>5256</v>
      </c>
      <c r="F33" s="49" t="s">
        <v>3744</v>
      </c>
      <c r="G33" s="929" t="s">
        <v>2546</v>
      </c>
      <c r="H33" s="910"/>
    </row>
    <row r="34" spans="1:8" x14ac:dyDescent="0.2">
      <c r="A34" s="127" t="s">
        <v>1996</v>
      </c>
      <c r="B34" s="50" t="s">
        <v>1808</v>
      </c>
      <c r="C34" s="50" t="s">
        <v>1809</v>
      </c>
      <c r="D34" s="49" t="s">
        <v>1807</v>
      </c>
      <c r="E34" s="128">
        <v>5256</v>
      </c>
      <c r="F34" s="49" t="s">
        <v>3488</v>
      </c>
      <c r="G34" s="929" t="s">
        <v>2547</v>
      </c>
      <c r="H34" s="910"/>
    </row>
    <row r="35" spans="1:8" x14ac:dyDescent="0.2">
      <c r="A35" s="127" t="s">
        <v>3236</v>
      </c>
      <c r="B35" s="50" t="s">
        <v>3967</v>
      </c>
      <c r="C35" s="50" t="s">
        <v>5658</v>
      </c>
      <c r="D35" s="49" t="s">
        <v>3237</v>
      </c>
      <c r="E35" s="128">
        <v>5267</v>
      </c>
      <c r="F35" s="49" t="s">
        <v>3744</v>
      </c>
      <c r="G35" s="929" t="s">
        <v>3238</v>
      </c>
      <c r="H35" s="910"/>
    </row>
    <row r="36" spans="1:8" x14ac:dyDescent="0.2">
      <c r="A36" s="127" t="s">
        <v>1997</v>
      </c>
      <c r="B36" s="50" t="s">
        <v>3967</v>
      </c>
      <c r="C36" s="50" t="s">
        <v>871</v>
      </c>
      <c r="D36" s="49" t="s">
        <v>2833</v>
      </c>
      <c r="E36" s="128">
        <v>5258</v>
      </c>
      <c r="F36" s="49" t="s">
        <v>3744</v>
      </c>
      <c r="G36" s="929" t="s">
        <v>3519</v>
      </c>
      <c r="H36" s="910"/>
    </row>
    <row r="37" spans="1:8" x14ac:dyDescent="0.2">
      <c r="A37" s="127" t="s">
        <v>1998</v>
      </c>
      <c r="B37" s="50" t="s">
        <v>3504</v>
      </c>
      <c r="C37" s="50" t="s">
        <v>5657</v>
      </c>
      <c r="D37" s="49" t="s">
        <v>2615</v>
      </c>
      <c r="E37" s="128">
        <v>5257</v>
      </c>
      <c r="F37" s="49" t="s">
        <v>3485</v>
      </c>
      <c r="G37" s="929" t="s">
        <v>3520</v>
      </c>
      <c r="H37" s="910"/>
    </row>
    <row r="38" spans="1:8" x14ac:dyDescent="0.2">
      <c r="A38" s="127" t="s">
        <v>3239</v>
      </c>
      <c r="B38" s="989" t="s">
        <v>5299</v>
      </c>
      <c r="C38" s="989"/>
      <c r="D38" s="989"/>
      <c r="E38" s="989"/>
      <c r="F38" s="989"/>
      <c r="G38" s="929" t="s">
        <v>3243</v>
      </c>
      <c r="H38" s="910"/>
    </row>
    <row r="39" spans="1:8" ht="25.5" customHeight="1" x14ac:dyDescent="0.2">
      <c r="A39" s="127" t="s">
        <v>1933</v>
      </c>
      <c r="B39" s="50" t="s">
        <v>5212</v>
      </c>
      <c r="C39" s="50" t="s">
        <v>1934</v>
      </c>
      <c r="D39" s="49" t="s">
        <v>1935</v>
      </c>
      <c r="E39" s="128">
        <v>5269</v>
      </c>
      <c r="F39" s="49" t="s">
        <v>1936</v>
      </c>
      <c r="G39" s="929" t="s">
        <v>1937</v>
      </c>
      <c r="H39" s="910"/>
    </row>
    <row r="40" spans="1:8" x14ac:dyDescent="0.2">
      <c r="A40" s="127" t="s">
        <v>1999</v>
      </c>
      <c r="B40" s="50" t="s">
        <v>1940</v>
      </c>
      <c r="C40" s="50" t="s">
        <v>1941</v>
      </c>
      <c r="D40" s="49" t="s">
        <v>2958</v>
      </c>
      <c r="E40" s="128">
        <v>5217</v>
      </c>
      <c r="F40" s="49" t="s">
        <v>3488</v>
      </c>
      <c r="G40" s="929" t="s">
        <v>3521</v>
      </c>
      <c r="H40" s="910"/>
    </row>
    <row r="41" spans="1:8" x14ac:dyDescent="0.2">
      <c r="A41" s="127" t="s">
        <v>2000</v>
      </c>
      <c r="B41" s="50" t="s">
        <v>3505</v>
      </c>
      <c r="C41" s="50" t="s">
        <v>3509</v>
      </c>
      <c r="D41" s="49" t="s">
        <v>2959</v>
      </c>
      <c r="E41" s="128">
        <v>5251</v>
      </c>
      <c r="F41" s="49" t="s">
        <v>3488</v>
      </c>
      <c r="G41" s="929" t="s">
        <v>3522</v>
      </c>
      <c r="H41" s="910"/>
    </row>
    <row r="42" spans="1:8" x14ac:dyDescent="0.2">
      <c r="A42" s="127" t="s">
        <v>2628</v>
      </c>
      <c r="B42" s="50" t="s">
        <v>2629</v>
      </c>
      <c r="C42" s="50" t="s">
        <v>2630</v>
      </c>
      <c r="D42" s="49" t="s">
        <v>2631</v>
      </c>
      <c r="E42" s="128">
        <v>5207</v>
      </c>
      <c r="F42" s="49" t="s">
        <v>1099</v>
      </c>
      <c r="G42" s="929" t="s">
        <v>2632</v>
      </c>
      <c r="H42" s="910"/>
    </row>
    <row r="43" spans="1:8" x14ac:dyDescent="0.2">
      <c r="A43" s="127" t="s">
        <v>2001</v>
      </c>
      <c r="B43" s="50" t="s">
        <v>3506</v>
      </c>
      <c r="C43" s="50" t="s">
        <v>3507</v>
      </c>
      <c r="D43" s="49" t="s">
        <v>2960</v>
      </c>
      <c r="E43" s="128">
        <v>5223</v>
      </c>
      <c r="F43" s="49" t="s">
        <v>2954</v>
      </c>
      <c r="G43" s="929" t="s">
        <v>3523</v>
      </c>
      <c r="H43" s="910"/>
    </row>
    <row r="44" spans="1:8" x14ac:dyDescent="0.2">
      <c r="A44" s="127" t="s">
        <v>795</v>
      </c>
      <c r="B44" s="50" t="s">
        <v>1942</v>
      </c>
      <c r="C44" s="50" t="s">
        <v>1943</v>
      </c>
      <c r="D44" s="49" t="s">
        <v>5730</v>
      </c>
      <c r="E44" s="128">
        <v>5224</v>
      </c>
      <c r="F44" s="49" t="s">
        <v>2954</v>
      </c>
      <c r="G44" s="929" t="s">
        <v>5731</v>
      </c>
      <c r="H44" s="910"/>
    </row>
    <row r="45" spans="1:8" x14ac:dyDescent="0.2">
      <c r="A45" s="127" t="s">
        <v>2636</v>
      </c>
      <c r="B45" s="50" t="s">
        <v>2637</v>
      </c>
      <c r="C45" s="50" t="s">
        <v>2638</v>
      </c>
      <c r="D45" s="49" t="s">
        <v>2639</v>
      </c>
      <c r="E45" s="128">
        <v>5140</v>
      </c>
      <c r="F45" s="49" t="s">
        <v>1099</v>
      </c>
      <c r="G45" s="929" t="s">
        <v>2640</v>
      </c>
      <c r="H45" s="910"/>
    </row>
    <row r="46" spans="1:8" x14ac:dyDescent="0.2">
      <c r="A46" s="127" t="s">
        <v>5234</v>
      </c>
      <c r="B46" s="50" t="s">
        <v>5235</v>
      </c>
      <c r="C46" s="50" t="s">
        <v>5236</v>
      </c>
      <c r="D46" s="49" t="s">
        <v>5237</v>
      </c>
      <c r="E46" s="128">
        <v>5136</v>
      </c>
      <c r="F46" s="49" t="s">
        <v>3744</v>
      </c>
      <c r="G46" s="929" t="s">
        <v>5238</v>
      </c>
      <c r="H46" s="910"/>
    </row>
    <row r="47" spans="1:8" x14ac:dyDescent="0.2">
      <c r="A47" s="127" t="s">
        <v>2144</v>
      </c>
      <c r="B47" s="50" t="s">
        <v>3543</v>
      </c>
      <c r="C47" s="50" t="s">
        <v>3544</v>
      </c>
      <c r="D47" s="49" t="s">
        <v>2151</v>
      </c>
      <c r="E47" s="128">
        <v>5048</v>
      </c>
      <c r="F47" s="49" t="s">
        <v>3744</v>
      </c>
      <c r="G47" s="929" t="s">
        <v>2146</v>
      </c>
      <c r="H47" s="910"/>
    </row>
    <row r="48" spans="1:8" x14ac:dyDescent="0.2">
      <c r="A48" s="127" t="s">
        <v>2145</v>
      </c>
      <c r="B48" s="50" t="s">
        <v>2152</v>
      </c>
      <c r="C48" s="50" t="s">
        <v>2153</v>
      </c>
      <c r="D48" s="49" t="s">
        <v>2150</v>
      </c>
      <c r="E48" s="128">
        <v>5049</v>
      </c>
      <c r="F48" s="49" t="s">
        <v>3744</v>
      </c>
      <c r="G48" s="929" t="s">
        <v>2147</v>
      </c>
      <c r="H48" s="910"/>
    </row>
    <row r="49" spans="1:8" x14ac:dyDescent="0.2">
      <c r="A49" s="127" t="s">
        <v>2143</v>
      </c>
      <c r="B49" s="50" t="s">
        <v>2148</v>
      </c>
      <c r="C49" s="50" t="s">
        <v>2149</v>
      </c>
      <c r="D49" s="49" t="s">
        <v>2142</v>
      </c>
      <c r="E49" s="128">
        <v>5092</v>
      </c>
      <c r="F49" s="49" t="s">
        <v>3744</v>
      </c>
      <c r="G49" s="929" t="s">
        <v>5257</v>
      </c>
      <c r="H49" s="910"/>
    </row>
    <row r="50" spans="1:8" x14ac:dyDescent="0.2">
      <c r="A50" s="127" t="s">
        <v>5239</v>
      </c>
      <c r="B50" s="50" t="s">
        <v>5240</v>
      </c>
      <c r="C50" s="50" t="s">
        <v>5241</v>
      </c>
      <c r="D50" s="49" t="s">
        <v>5243</v>
      </c>
      <c r="E50" s="128">
        <v>5088</v>
      </c>
      <c r="F50" s="49" t="s">
        <v>3744</v>
      </c>
      <c r="G50" s="929" t="s">
        <v>5242</v>
      </c>
      <c r="H50" s="910"/>
    </row>
    <row r="51" spans="1:8" x14ac:dyDescent="0.2">
      <c r="A51" s="127" t="s">
        <v>5244</v>
      </c>
      <c r="B51" s="50" t="s">
        <v>5245</v>
      </c>
      <c r="C51" s="50" t="s">
        <v>5246</v>
      </c>
      <c r="D51" s="49" t="s">
        <v>5247</v>
      </c>
      <c r="E51" s="128">
        <v>5109</v>
      </c>
      <c r="F51" s="49" t="s">
        <v>3744</v>
      </c>
      <c r="G51" s="929" t="s">
        <v>5248</v>
      </c>
      <c r="H51" s="910"/>
    </row>
    <row r="52" spans="1:8" x14ac:dyDescent="0.2">
      <c r="A52" s="127" t="s">
        <v>5249</v>
      </c>
      <c r="B52" s="50" t="s">
        <v>5250</v>
      </c>
      <c r="C52" s="50" t="s">
        <v>5251</v>
      </c>
      <c r="D52" s="49" t="s">
        <v>5252</v>
      </c>
      <c r="E52" s="128">
        <v>5110</v>
      </c>
      <c r="F52" s="49" t="s">
        <v>3744</v>
      </c>
      <c r="G52" s="929" t="s">
        <v>5253</v>
      </c>
      <c r="H52" s="910"/>
    </row>
    <row r="53" spans="1:8" ht="26.25" customHeight="1" thickBot="1" x14ac:dyDescent="0.25">
      <c r="A53" s="129" t="s">
        <v>5254</v>
      </c>
      <c r="B53" s="131" t="s">
        <v>5255</v>
      </c>
      <c r="C53" s="131" t="s">
        <v>5256</v>
      </c>
      <c r="D53" s="130" t="s">
        <v>5716</v>
      </c>
      <c r="E53" s="132">
        <v>5160</v>
      </c>
      <c r="F53" s="130" t="s">
        <v>3744</v>
      </c>
      <c r="G53" s="977" t="s">
        <v>5261</v>
      </c>
      <c r="H53" s="978"/>
    </row>
  </sheetData>
  <mergeCells count="56">
    <mergeCell ref="G40:H40"/>
    <mergeCell ref="G41:H41"/>
    <mergeCell ref="G42:H42"/>
    <mergeCell ref="G43:H43"/>
    <mergeCell ref="G44:H44"/>
    <mergeCell ref="G45:H45"/>
    <mergeCell ref="G48:H48"/>
    <mergeCell ref="G53:H53"/>
    <mergeCell ref="G47:H47"/>
    <mergeCell ref="G46:H46"/>
    <mergeCell ref="G50:H50"/>
    <mergeCell ref="G49:H49"/>
    <mergeCell ref="G51:H51"/>
    <mergeCell ref="G52:H52"/>
    <mergeCell ref="G36:H36"/>
    <mergeCell ref="G37:H37"/>
    <mergeCell ref="G38:H38"/>
    <mergeCell ref="G39:H39"/>
    <mergeCell ref="G32:H32"/>
    <mergeCell ref="G33:H33"/>
    <mergeCell ref="G34:H34"/>
    <mergeCell ref="G35:H35"/>
    <mergeCell ref="G28:H28"/>
    <mergeCell ref="G29:H29"/>
    <mergeCell ref="G30:H30"/>
    <mergeCell ref="G31:H31"/>
    <mergeCell ref="G24:H24"/>
    <mergeCell ref="G25:H25"/>
    <mergeCell ref="G26:H26"/>
    <mergeCell ref="G27:H27"/>
    <mergeCell ref="A23:B23"/>
    <mergeCell ref="D22:F22"/>
    <mergeCell ref="D23:F23"/>
    <mergeCell ref="G22:H22"/>
    <mergeCell ref="G23:H23"/>
    <mergeCell ref="A11:B11"/>
    <mergeCell ref="C11:D11"/>
    <mergeCell ref="E11:F11"/>
    <mergeCell ref="B20:H20"/>
    <mergeCell ref="A22:B22"/>
    <mergeCell ref="B38:F38"/>
    <mergeCell ref="A1:B1"/>
    <mergeCell ref="C1:H1"/>
    <mergeCell ref="C2:H2"/>
    <mergeCell ref="A9:H9"/>
    <mergeCell ref="A3:B3"/>
    <mergeCell ref="A2:B2"/>
    <mergeCell ref="G4:H5"/>
    <mergeCell ref="G6:H7"/>
    <mergeCell ref="A10:B10"/>
    <mergeCell ref="E16:H16"/>
    <mergeCell ref="B16:C16"/>
    <mergeCell ref="B18:H18"/>
    <mergeCell ref="A12:H12"/>
    <mergeCell ref="C10:D10"/>
    <mergeCell ref="E10:F10"/>
  </mergeCells>
  <phoneticPr fontId="0" type="noConversion"/>
  <hyperlinks>
    <hyperlink ref="D4" location="'128th'!A1" display="128th Ave MUP" xr:uid="{00000000-0004-0000-2B00-000000000000}"/>
    <hyperlink ref="D6" location="SignalDitch!A1" display="Signal Ditch" xr:uid="{00000000-0004-0000-2B00-000001000000}"/>
    <hyperlink ref="D7" location="ThorntonNS!A1" display="Thornton NS" xr:uid="{00000000-0004-0000-2B00-000002000000}"/>
    <hyperlink ref="A2:B2" location="Overview!A1" tooltip="Go to Trail Network Overview sheet" display="Trail Network Overview" xr:uid="{00000000-0004-0000-2B00-000003000000}"/>
    <hyperlink ref="D5" location="EastlakeBrantner!A1" display="Eastlake Brantner Trail" xr:uid="{00000000-0004-0000-2B00-000004000000}"/>
  </hyperlinks>
  <pageMargins left="0.75" right="0.75" top="0.75" bottom="0.75" header="0.5" footer="0.5"/>
  <pageSetup scale="76" orientation="portrait" r:id="rId1"/>
  <headerFooter alignWithMargins="0">
    <oddHeader>&amp;L&amp;"Arial,Bold"&amp;Uhttp://geobiking.org&amp;C&amp;F</oddHeader>
    <oddFooter>&amp;LAuthor: &amp;"Arial,Bold"Robert Prehn&amp;CData free for personal use and remains property of author.&amp;R&amp;D</oddFooter>
  </headerFooter>
  <webPublishItems count="1">
    <webPublishItem id="8002" divId="DR_North_8002" sourceType="sheet" destinationFile="C:\GPS\Bicycle\CO_DN\CO_DN_RPL.htm" title="GeoBiking CO_DN RPL Trail Description"/>
  </webPublishItem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19">
    <pageSetUpPr fitToPage="1"/>
  </sheetPr>
  <dimension ref="A1:H61"/>
  <sheetViews>
    <sheetView topLeftCell="A12" zoomScaleNormal="100" workbookViewId="0">
      <selection activeCell="I33" sqref="I33"/>
    </sheetView>
  </sheetViews>
  <sheetFormatPr defaultRowHeight="12.75" x14ac:dyDescent="0.2"/>
  <cols>
    <col min="1" max="1" width="10.42578125" bestFit="1" customWidth="1"/>
    <col min="2" max="2" width="10.140625" bestFit="1" customWidth="1"/>
    <col min="3" max="3" width="12.140625" bestFit="1" customWidth="1"/>
    <col min="4" max="4" width="18.7109375" bestFit="1" customWidth="1"/>
    <col min="5" max="5" width="8.5703125" bestFit="1" customWidth="1"/>
    <col min="6" max="6" width="15.140625" bestFit="1" customWidth="1"/>
    <col min="7" max="7" width="8.140625" bestFit="1" customWidth="1"/>
    <col min="8" max="8" width="29.28515625" customWidth="1"/>
  </cols>
  <sheetData>
    <row r="1" spans="1:8" ht="21" customHeight="1" x14ac:dyDescent="0.2">
      <c r="A1" s="870" t="s">
        <v>6530</v>
      </c>
      <c r="B1" s="871"/>
      <c r="C1" s="872" t="s">
        <v>5614</v>
      </c>
      <c r="D1" s="873"/>
      <c r="E1" s="873"/>
      <c r="F1" s="873"/>
      <c r="G1" s="873"/>
      <c r="H1" s="873"/>
    </row>
    <row r="2" spans="1:8" ht="25.5" customHeight="1" x14ac:dyDescent="0.2">
      <c r="A2" s="874" t="s">
        <v>2679</v>
      </c>
      <c r="B2" s="874"/>
      <c r="C2" s="875" t="s">
        <v>4554</v>
      </c>
      <c r="D2" s="875"/>
      <c r="E2" s="875"/>
      <c r="F2" s="875"/>
      <c r="G2" s="875"/>
      <c r="H2" s="875"/>
    </row>
    <row r="3" spans="1:8" x14ac:dyDescent="0.2">
      <c r="A3" s="980"/>
      <c r="B3" s="874"/>
      <c r="C3" s="18"/>
      <c r="E3" s="25"/>
      <c r="F3" s="25"/>
      <c r="G3" s="25"/>
      <c r="H3" s="25"/>
    </row>
    <row r="4" spans="1:8" ht="12.75" customHeight="1" x14ac:dyDescent="0.2">
      <c r="A4" s="186" t="s">
        <v>2545</v>
      </c>
      <c r="B4" s="271" t="s">
        <v>2538</v>
      </c>
      <c r="C4" s="27" t="s">
        <v>220</v>
      </c>
      <c r="D4" s="2" t="s">
        <v>5161</v>
      </c>
      <c r="E4" s="25" t="s">
        <v>5149</v>
      </c>
      <c r="F4" s="27" t="s">
        <v>3975</v>
      </c>
      <c r="G4" s="876" t="s">
        <v>4686</v>
      </c>
      <c r="H4" s="876"/>
    </row>
    <row r="5" spans="1:8" x14ac:dyDescent="0.2">
      <c r="A5" s="143"/>
      <c r="B5" s="58"/>
      <c r="C5" s="27"/>
      <c r="D5" s="106" t="s">
        <v>3256</v>
      </c>
      <c r="E5" s="25"/>
      <c r="F5" s="34"/>
      <c r="G5" s="876"/>
      <c r="H5" s="876"/>
    </row>
    <row r="6" spans="1:8" x14ac:dyDescent="0.2">
      <c r="A6" s="143"/>
      <c r="B6" s="58"/>
      <c r="C6" s="27"/>
      <c r="D6" s="106" t="s">
        <v>744</v>
      </c>
      <c r="E6" s="25" t="s">
        <v>5883</v>
      </c>
      <c r="F6" s="34"/>
      <c r="G6" s="38"/>
      <c r="H6" s="38"/>
    </row>
    <row r="7" spans="1:8" x14ac:dyDescent="0.2">
      <c r="A7" s="28" t="s">
        <v>5202</v>
      </c>
      <c r="B7" s="3">
        <f>COUNT(E30:E59)</f>
        <v>29</v>
      </c>
      <c r="C7" s="45"/>
      <c r="D7" s="2" t="s">
        <v>2516</v>
      </c>
      <c r="E7" s="25"/>
      <c r="F7" s="201"/>
      <c r="G7" s="876"/>
      <c r="H7" s="876"/>
    </row>
    <row r="8" spans="1:8" x14ac:dyDescent="0.2">
      <c r="C8" s="45"/>
      <c r="D8" s="2" t="s">
        <v>5162</v>
      </c>
      <c r="E8" s="25" t="s">
        <v>5883</v>
      </c>
      <c r="F8" s="205"/>
      <c r="G8" s="876"/>
      <c r="H8" s="876"/>
    </row>
    <row r="9" spans="1:8" x14ac:dyDescent="0.2">
      <c r="C9" s="45"/>
      <c r="D9" s="2" t="s">
        <v>48</v>
      </c>
      <c r="E9" s="25"/>
      <c r="F9" s="200" t="s">
        <v>4871</v>
      </c>
      <c r="G9" s="890" t="s">
        <v>6771</v>
      </c>
      <c r="H9" s="876"/>
    </row>
    <row r="10" spans="1:8" x14ac:dyDescent="0.2">
      <c r="C10" s="45"/>
      <c r="D10" s="2" t="s">
        <v>3672</v>
      </c>
      <c r="E10" s="25"/>
      <c r="F10" s="205">
        <v>42215</v>
      </c>
      <c r="G10" s="876"/>
      <c r="H10" s="876"/>
    </row>
    <row r="11" spans="1:8" x14ac:dyDescent="0.2">
      <c r="A11" s="186" t="s">
        <v>2507</v>
      </c>
      <c r="B11" s="1309" t="s">
        <v>5821</v>
      </c>
      <c r="C11" s="1309"/>
      <c r="D11" s="1309"/>
      <c r="E11" s="25"/>
      <c r="F11" s="205"/>
      <c r="G11" s="38"/>
      <c r="H11" s="38"/>
    </row>
    <row r="12" spans="1:8" ht="13.5" thickBot="1" x14ac:dyDescent="0.25">
      <c r="D12" s="2"/>
      <c r="E12" s="25"/>
      <c r="F12" s="25"/>
      <c r="G12" s="25"/>
      <c r="H12" s="25"/>
    </row>
    <row r="13" spans="1:8" x14ac:dyDescent="0.2">
      <c r="A13" s="877" t="s">
        <v>5619</v>
      </c>
      <c r="B13" s="878"/>
      <c r="C13" s="878"/>
      <c r="D13" s="878"/>
      <c r="E13" s="878"/>
      <c r="F13" s="878"/>
      <c r="G13" s="878"/>
      <c r="H13" s="879"/>
    </row>
    <row r="14" spans="1:8" s="24" customFormat="1" ht="13.5" thickBot="1" x14ac:dyDescent="0.25">
      <c r="A14" s="880" t="s">
        <v>3816</v>
      </c>
      <c r="B14" s="881"/>
      <c r="C14" s="882" t="s">
        <v>3817</v>
      </c>
      <c r="D14" s="882"/>
      <c r="E14" s="882" t="s">
        <v>3818</v>
      </c>
      <c r="F14" s="882"/>
      <c r="G14" s="191"/>
      <c r="H14" s="196" t="s">
        <v>530</v>
      </c>
    </row>
    <row r="15" spans="1:8" ht="13.5" thickBot="1" x14ac:dyDescent="0.25">
      <c r="A15" s="883"/>
      <c r="B15" s="883"/>
      <c r="C15" s="1166">
        <v>15.2</v>
      </c>
      <c r="D15" s="1167"/>
      <c r="E15" s="1166">
        <v>12.23</v>
      </c>
      <c r="F15" s="1166"/>
      <c r="G15" s="193"/>
    </row>
    <row r="16" spans="1:8" x14ac:dyDescent="0.2">
      <c r="A16" s="867" t="s">
        <v>3081</v>
      </c>
      <c r="B16" s="868"/>
      <c r="C16" s="868"/>
      <c r="D16" s="868"/>
      <c r="E16" s="868"/>
      <c r="F16" s="868"/>
      <c r="G16" s="868"/>
      <c r="H16" s="869"/>
    </row>
    <row r="17" spans="1:8" ht="13.5" thickBot="1" x14ac:dyDescent="0.25">
      <c r="A17" s="12" t="s">
        <v>3819</v>
      </c>
      <c r="B17" s="13" t="s">
        <v>3820</v>
      </c>
      <c r="C17" s="14" t="s">
        <v>3821</v>
      </c>
      <c r="D17" s="13" t="s">
        <v>3822</v>
      </c>
      <c r="E17" s="13" t="s">
        <v>3823</v>
      </c>
      <c r="F17" s="13" t="s">
        <v>3363</v>
      </c>
      <c r="G17" s="13" t="s">
        <v>1388</v>
      </c>
      <c r="H17" s="195" t="s">
        <v>3824</v>
      </c>
    </row>
    <row r="18" spans="1:8" s="8" customFormat="1" x14ac:dyDescent="0.2">
      <c r="A18" s="21">
        <f>E30</f>
        <v>5149</v>
      </c>
      <c r="B18" s="21">
        <v>5409</v>
      </c>
      <c r="C18" s="22">
        <v>5140</v>
      </c>
      <c r="D18" s="22">
        <v>5687</v>
      </c>
      <c r="E18" s="22">
        <f>B18 - A18</f>
        <v>260</v>
      </c>
      <c r="F18" s="22">
        <v>908</v>
      </c>
      <c r="G18" s="22"/>
      <c r="H18" s="3">
        <v>1</v>
      </c>
    </row>
    <row r="19" spans="1:8" s="8" customFormat="1" x14ac:dyDescent="0.2">
      <c r="A19" s="19"/>
      <c r="B19" s="19"/>
      <c r="C19" s="16"/>
      <c r="D19" s="17"/>
      <c r="E19" s="17"/>
      <c r="F19" s="17"/>
      <c r="G19" s="17"/>
      <c r="H19" s="17"/>
    </row>
    <row r="20" spans="1:8" s="8" customFormat="1" x14ac:dyDescent="0.2">
      <c r="A20" s="148" t="s">
        <v>3079</v>
      </c>
      <c r="B20" s="891" t="s">
        <v>5492</v>
      </c>
      <c r="C20" s="892"/>
      <c r="D20" s="177" t="s">
        <v>3080</v>
      </c>
      <c r="E20" s="890" t="s">
        <v>2641</v>
      </c>
      <c r="F20" s="890"/>
      <c r="G20" s="890"/>
      <c r="H20" s="890"/>
    </row>
    <row r="21" spans="1:8" s="8" customFormat="1" x14ac:dyDescent="0.2">
      <c r="A21" s="19"/>
      <c r="B21" s="19"/>
      <c r="C21" s="16"/>
      <c r="D21" s="175" t="s">
        <v>1165</v>
      </c>
      <c r="E21" s="244" t="s">
        <v>5269</v>
      </c>
      <c r="F21" s="17"/>
      <c r="G21" s="322" t="s">
        <v>3181</v>
      </c>
      <c r="H21" s="244"/>
    </row>
    <row r="22" spans="1:8" s="8" customFormat="1" ht="12.75" customHeight="1" x14ac:dyDescent="0.2">
      <c r="A22" s="148" t="s">
        <v>3083</v>
      </c>
      <c r="B22" s="891" t="s">
        <v>4555</v>
      </c>
      <c r="C22" s="1221"/>
      <c r="D22" s="1221"/>
      <c r="E22" s="1221"/>
      <c r="F22" s="1221"/>
      <c r="G22" s="1221"/>
      <c r="H22" s="1221"/>
    </row>
    <row r="23" spans="1:8" s="8" customFormat="1" x14ac:dyDescent="0.2">
      <c r="A23" s="19"/>
      <c r="B23" s="19"/>
      <c r="C23" s="16"/>
      <c r="D23" s="17"/>
      <c r="E23" s="17"/>
      <c r="F23" s="17"/>
      <c r="G23" s="17"/>
      <c r="H23" s="17"/>
    </row>
    <row r="24" spans="1:8" s="8" customFormat="1" x14ac:dyDescent="0.2">
      <c r="A24" s="948" t="s">
        <v>3085</v>
      </c>
      <c r="B24" s="893" t="s">
        <v>5270</v>
      </c>
      <c r="C24" s="892"/>
      <c r="D24" s="892"/>
      <c r="E24" s="892"/>
      <c r="F24" s="892"/>
      <c r="G24" s="892"/>
      <c r="H24" s="892"/>
    </row>
    <row r="25" spans="1:8" ht="14.25" customHeight="1" x14ac:dyDescent="0.2">
      <c r="A25" s="948"/>
      <c r="B25" s="1042"/>
      <c r="C25" s="1042"/>
      <c r="D25" s="1042"/>
      <c r="E25" s="1042"/>
      <c r="F25" s="1042"/>
      <c r="G25" s="1042"/>
      <c r="H25" s="1042"/>
    </row>
    <row r="26" spans="1:8" ht="13.5" thickBot="1" x14ac:dyDescent="0.25">
      <c r="C26" s="1"/>
    </row>
    <row r="27" spans="1:8" ht="13.5" thickBot="1" x14ac:dyDescent="0.25">
      <c r="A27" s="969" t="s">
        <v>2683</v>
      </c>
      <c r="B27" s="969"/>
      <c r="C27" s="168" t="s">
        <v>5913</v>
      </c>
      <c r="D27" s="969" t="s">
        <v>5907</v>
      </c>
      <c r="E27" s="969"/>
      <c r="F27" s="969"/>
      <c r="G27" s="895" t="s">
        <v>5906</v>
      </c>
      <c r="H27" s="896"/>
    </row>
    <row r="28" spans="1:8" ht="13.5" thickBot="1" x14ac:dyDescent="0.25">
      <c r="A28" s="1225" t="s">
        <v>5896</v>
      </c>
      <c r="B28" s="1225"/>
      <c r="C28" s="285" t="s">
        <v>2812</v>
      </c>
      <c r="D28" s="931" t="s">
        <v>1687</v>
      </c>
      <c r="E28" s="971"/>
      <c r="F28" s="971"/>
      <c r="G28" s="973" t="s">
        <v>1688</v>
      </c>
      <c r="H28" s="973"/>
    </row>
    <row r="29" spans="1:8" s="3" customFormat="1" ht="13.5" thickBot="1" x14ac:dyDescent="0.25">
      <c r="A29" s="4" t="s">
        <v>3488</v>
      </c>
      <c r="B29" s="4" t="s">
        <v>3320</v>
      </c>
      <c r="C29" s="5" t="s">
        <v>3319</v>
      </c>
      <c r="D29" s="4" t="s">
        <v>3992</v>
      </c>
      <c r="E29" s="4" t="s">
        <v>3486</v>
      </c>
      <c r="F29" s="4" t="s">
        <v>3318</v>
      </c>
      <c r="G29" s="903" t="s">
        <v>3950</v>
      </c>
      <c r="H29" s="904"/>
    </row>
    <row r="30" spans="1:8" x14ac:dyDescent="0.2">
      <c r="A30" s="123" t="s">
        <v>2049</v>
      </c>
      <c r="B30" s="124" t="s">
        <v>3633</v>
      </c>
      <c r="C30" s="124" t="s">
        <v>6126</v>
      </c>
      <c r="D30" s="125" t="s">
        <v>452</v>
      </c>
      <c r="E30" s="126">
        <v>5149</v>
      </c>
      <c r="F30" s="125" t="s">
        <v>3744</v>
      </c>
      <c r="G30" s="1082" t="s">
        <v>6127</v>
      </c>
      <c r="H30" s="906"/>
    </row>
    <row r="31" spans="1:8" ht="25.5" customHeight="1" x14ac:dyDescent="0.2">
      <c r="A31" s="127" t="s">
        <v>2050</v>
      </c>
      <c r="B31" s="50" t="s">
        <v>2808</v>
      </c>
      <c r="C31" s="50" t="s">
        <v>2787</v>
      </c>
      <c r="D31" s="49" t="s">
        <v>760</v>
      </c>
      <c r="E31" s="128">
        <v>5165</v>
      </c>
      <c r="F31" s="49" t="s">
        <v>3487</v>
      </c>
      <c r="G31" s="929" t="s">
        <v>668</v>
      </c>
      <c r="H31" s="910"/>
    </row>
    <row r="32" spans="1:8" ht="26.25" customHeight="1" x14ac:dyDescent="0.2">
      <c r="A32" s="127" t="s">
        <v>2051</v>
      </c>
      <c r="B32" s="50" t="s">
        <v>5865</v>
      </c>
      <c r="C32" s="50" t="s">
        <v>2789</v>
      </c>
      <c r="D32" s="49" t="s">
        <v>451</v>
      </c>
      <c r="E32" s="128">
        <v>5194</v>
      </c>
      <c r="F32" s="441" t="s">
        <v>116</v>
      </c>
      <c r="G32" s="929" t="s">
        <v>2008</v>
      </c>
      <c r="H32" s="910"/>
    </row>
    <row r="33" spans="1:8" x14ac:dyDescent="0.2">
      <c r="A33" s="127" t="s">
        <v>5267</v>
      </c>
      <c r="B33" s="50" t="s">
        <v>5866</v>
      </c>
      <c r="C33" s="50" t="s">
        <v>2788</v>
      </c>
      <c r="D33" s="49" t="s">
        <v>5268</v>
      </c>
      <c r="E33" s="128">
        <v>5200</v>
      </c>
      <c r="F33" s="49" t="s">
        <v>3744</v>
      </c>
      <c r="G33" s="929" t="s">
        <v>1952</v>
      </c>
      <c r="H33" s="910"/>
    </row>
    <row r="34" spans="1:8" x14ac:dyDescent="0.2">
      <c r="A34" s="127" t="s">
        <v>6714</v>
      </c>
      <c r="B34" s="50" t="s">
        <v>6715</v>
      </c>
      <c r="C34" s="50" t="s">
        <v>6716</v>
      </c>
      <c r="D34" s="49" t="s">
        <v>6679</v>
      </c>
      <c r="E34" s="128">
        <v>5241</v>
      </c>
      <c r="F34" s="49" t="s">
        <v>3744</v>
      </c>
      <c r="G34" s="1118" t="s">
        <v>6717</v>
      </c>
      <c r="H34" s="1119"/>
    </row>
    <row r="35" spans="1:8" x14ac:dyDescent="0.2">
      <c r="A35" s="127" t="s">
        <v>2052</v>
      </c>
      <c r="B35" s="50" t="s">
        <v>5263</v>
      </c>
      <c r="C35" s="50" t="s">
        <v>5264</v>
      </c>
      <c r="D35" s="49" t="s">
        <v>5265</v>
      </c>
      <c r="E35" s="128">
        <v>5232</v>
      </c>
      <c r="F35" s="441" t="s">
        <v>116</v>
      </c>
      <c r="G35" s="929" t="s">
        <v>5266</v>
      </c>
      <c r="H35" s="910"/>
    </row>
    <row r="36" spans="1:8" ht="13.5" customHeight="1" x14ac:dyDescent="0.2">
      <c r="A36" s="127" t="s">
        <v>2053</v>
      </c>
      <c r="B36" s="50" t="s">
        <v>5864</v>
      </c>
      <c r="C36" s="50" t="s">
        <v>2790</v>
      </c>
      <c r="D36" s="49" t="s">
        <v>4411</v>
      </c>
      <c r="E36" s="128">
        <v>5296</v>
      </c>
      <c r="F36" s="49" t="s">
        <v>3487</v>
      </c>
      <c r="G36" s="929" t="s">
        <v>669</v>
      </c>
      <c r="H36" s="910"/>
    </row>
    <row r="37" spans="1:8" x14ac:dyDescent="0.2">
      <c r="A37" s="127" t="s">
        <v>2054</v>
      </c>
      <c r="B37" s="50" t="s">
        <v>5863</v>
      </c>
      <c r="C37" s="50" t="s">
        <v>2791</v>
      </c>
      <c r="D37" s="49" t="s">
        <v>5886</v>
      </c>
      <c r="E37" s="128">
        <v>5298</v>
      </c>
      <c r="F37" s="49" t="s">
        <v>3744</v>
      </c>
      <c r="G37" s="929" t="s">
        <v>670</v>
      </c>
      <c r="H37" s="910"/>
    </row>
    <row r="38" spans="1:8" x14ac:dyDescent="0.2">
      <c r="A38" s="127" t="s">
        <v>2055</v>
      </c>
      <c r="B38" s="50" t="s">
        <v>5862</v>
      </c>
      <c r="C38" s="50" t="s">
        <v>2792</v>
      </c>
      <c r="D38" s="49" t="s">
        <v>435</v>
      </c>
      <c r="E38" s="128">
        <v>5285</v>
      </c>
      <c r="F38" s="441" t="s">
        <v>116</v>
      </c>
      <c r="G38" s="929" t="s">
        <v>671</v>
      </c>
      <c r="H38" s="910"/>
    </row>
    <row r="39" spans="1:8" x14ac:dyDescent="0.2">
      <c r="A39" s="127" t="s">
        <v>6718</v>
      </c>
      <c r="B39" s="50" t="s">
        <v>4046</v>
      </c>
      <c r="C39" s="50" t="s">
        <v>5900</v>
      </c>
      <c r="D39" s="49" t="s">
        <v>6719</v>
      </c>
      <c r="E39" s="128">
        <v>5347</v>
      </c>
      <c r="F39" s="49" t="s">
        <v>3744</v>
      </c>
      <c r="G39" s="929" t="s">
        <v>7</v>
      </c>
      <c r="H39" s="910"/>
    </row>
    <row r="40" spans="1:8" x14ac:dyDescent="0.2">
      <c r="A40" s="127" t="s">
        <v>2056</v>
      </c>
      <c r="B40" s="50" t="s">
        <v>5861</v>
      </c>
      <c r="C40" s="50" t="s">
        <v>2793</v>
      </c>
      <c r="D40" s="49" t="s">
        <v>49</v>
      </c>
      <c r="E40" s="128">
        <v>5314</v>
      </c>
      <c r="F40" s="441" t="s">
        <v>116</v>
      </c>
      <c r="G40" s="929" t="s">
        <v>2555</v>
      </c>
      <c r="H40" s="910"/>
    </row>
    <row r="41" spans="1:8" ht="14.25" customHeight="1" x14ac:dyDescent="0.2">
      <c r="A41" s="127" t="s">
        <v>2057</v>
      </c>
      <c r="B41" s="50" t="s">
        <v>5860</v>
      </c>
      <c r="C41" s="50" t="s">
        <v>2794</v>
      </c>
      <c r="D41" s="49" t="s">
        <v>4409</v>
      </c>
      <c r="E41" s="128">
        <v>5356</v>
      </c>
      <c r="F41" s="49" t="s">
        <v>3744</v>
      </c>
      <c r="G41" s="929" t="s">
        <v>5305</v>
      </c>
      <c r="H41" s="910"/>
    </row>
    <row r="42" spans="1:8" x14ac:dyDescent="0.2">
      <c r="A42" s="127" t="s">
        <v>2058</v>
      </c>
      <c r="B42" s="50" t="s">
        <v>5859</v>
      </c>
      <c r="C42" s="50" t="s">
        <v>2795</v>
      </c>
      <c r="D42" s="49" t="s">
        <v>3476</v>
      </c>
      <c r="E42" s="128">
        <v>5401</v>
      </c>
      <c r="F42" s="441" t="s">
        <v>116</v>
      </c>
      <c r="G42" s="929" t="s">
        <v>5306</v>
      </c>
      <c r="H42" s="910"/>
    </row>
    <row r="43" spans="1:8" ht="26.25" customHeight="1" x14ac:dyDescent="0.2">
      <c r="A43" s="127" t="s">
        <v>3928</v>
      </c>
      <c r="B43" s="50" t="s">
        <v>673</v>
      </c>
      <c r="C43" s="50" t="s">
        <v>2796</v>
      </c>
      <c r="D43" s="49" t="s">
        <v>3477</v>
      </c>
      <c r="E43" s="128">
        <v>5392</v>
      </c>
      <c r="F43" s="49" t="s">
        <v>4412</v>
      </c>
      <c r="G43" s="929" t="s">
        <v>743</v>
      </c>
      <c r="H43" s="910"/>
    </row>
    <row r="44" spans="1:8" x14ac:dyDescent="0.2">
      <c r="A44" s="127" t="s">
        <v>6775</v>
      </c>
      <c r="B44" s="440" t="s">
        <v>6681</v>
      </c>
      <c r="C44" s="440" t="s">
        <v>6682</v>
      </c>
      <c r="D44" s="441" t="s">
        <v>6777</v>
      </c>
      <c r="E44" s="128">
        <v>5383</v>
      </c>
      <c r="F44" s="441" t="s">
        <v>3744</v>
      </c>
      <c r="G44" s="886" t="s">
        <v>6776</v>
      </c>
      <c r="H44" s="1119"/>
    </row>
    <row r="45" spans="1:8" x14ac:dyDescent="0.2">
      <c r="A45" s="72" t="s">
        <v>747</v>
      </c>
      <c r="B45" s="443" t="s">
        <v>745</v>
      </c>
      <c r="C45" s="102" t="s">
        <v>746</v>
      </c>
      <c r="D45" s="75" t="s">
        <v>4402</v>
      </c>
      <c r="E45" s="76">
        <v>5406</v>
      </c>
      <c r="F45" s="75" t="s">
        <v>3744</v>
      </c>
      <c r="G45" s="994" t="s">
        <v>4402</v>
      </c>
      <c r="H45" s="1030"/>
    </row>
    <row r="46" spans="1:8" x14ac:dyDescent="0.2">
      <c r="A46" s="127" t="s">
        <v>6774</v>
      </c>
      <c r="B46" s="440" t="s">
        <v>6741</v>
      </c>
      <c r="C46" s="440" t="s">
        <v>6772</v>
      </c>
      <c r="D46" s="441" t="s">
        <v>6743</v>
      </c>
      <c r="E46" s="128">
        <v>5371</v>
      </c>
      <c r="F46" s="441" t="s">
        <v>3744</v>
      </c>
      <c r="G46" s="886" t="s">
        <v>6773</v>
      </c>
      <c r="H46" s="1119"/>
    </row>
    <row r="47" spans="1:8" x14ac:dyDescent="0.2">
      <c r="A47" s="127" t="s">
        <v>3929</v>
      </c>
      <c r="B47" s="50" t="s">
        <v>672</v>
      </c>
      <c r="C47" s="50" t="s">
        <v>2797</v>
      </c>
      <c r="D47" s="49" t="s">
        <v>3478</v>
      </c>
      <c r="E47" s="128">
        <v>5399</v>
      </c>
      <c r="F47" s="49" t="s">
        <v>3744</v>
      </c>
      <c r="G47" s="929" t="s">
        <v>2519</v>
      </c>
      <c r="H47" s="910"/>
    </row>
    <row r="48" spans="1:8" x14ac:dyDescent="0.2">
      <c r="A48" s="127" t="s">
        <v>3930</v>
      </c>
      <c r="B48" s="50" t="s">
        <v>860</v>
      </c>
      <c r="C48" s="50" t="s">
        <v>2798</v>
      </c>
      <c r="D48" s="49" t="s">
        <v>3479</v>
      </c>
      <c r="E48" s="128">
        <v>5420</v>
      </c>
      <c r="F48" s="441" t="s">
        <v>116</v>
      </c>
      <c r="G48" s="929" t="s">
        <v>2520</v>
      </c>
      <c r="H48" s="910"/>
    </row>
    <row r="49" spans="1:8" x14ac:dyDescent="0.2">
      <c r="A49" s="127" t="s">
        <v>4405</v>
      </c>
      <c r="B49" s="50" t="s">
        <v>4521</v>
      </c>
      <c r="C49" s="50" t="s">
        <v>2807</v>
      </c>
      <c r="D49" s="49" t="s">
        <v>3483</v>
      </c>
      <c r="E49" s="128">
        <v>5403</v>
      </c>
      <c r="F49" s="49" t="s">
        <v>3744</v>
      </c>
      <c r="G49" s="929" t="s">
        <v>4406</v>
      </c>
      <c r="H49" s="910"/>
    </row>
    <row r="50" spans="1:8" x14ac:dyDescent="0.2">
      <c r="A50" s="127" t="s">
        <v>3931</v>
      </c>
      <c r="B50" s="50" t="s">
        <v>859</v>
      </c>
      <c r="C50" s="50" t="s">
        <v>2799</v>
      </c>
      <c r="D50" s="49" t="s">
        <v>3480</v>
      </c>
      <c r="E50" s="128">
        <v>5465</v>
      </c>
      <c r="F50" s="441" t="s">
        <v>116</v>
      </c>
      <c r="G50" s="929" t="s">
        <v>2521</v>
      </c>
      <c r="H50" s="910"/>
    </row>
    <row r="51" spans="1:8" ht="25.5" customHeight="1" x14ac:dyDescent="0.2">
      <c r="A51" s="127" t="s">
        <v>3932</v>
      </c>
      <c r="B51" s="50" t="s">
        <v>858</v>
      </c>
      <c r="C51" s="50" t="s">
        <v>2800</v>
      </c>
      <c r="D51" s="49" t="s">
        <v>776</v>
      </c>
      <c r="E51" s="128">
        <v>5485</v>
      </c>
      <c r="F51" s="49" t="s">
        <v>3487</v>
      </c>
      <c r="G51" s="929" t="s">
        <v>2522</v>
      </c>
      <c r="H51" s="910"/>
    </row>
    <row r="52" spans="1:8" x14ac:dyDescent="0.2">
      <c r="A52" s="127" t="s">
        <v>2198</v>
      </c>
      <c r="B52" s="50" t="s">
        <v>857</v>
      </c>
      <c r="C52" s="50" t="s">
        <v>2801</v>
      </c>
      <c r="D52" s="49" t="s">
        <v>4407</v>
      </c>
      <c r="E52" s="128">
        <v>5535</v>
      </c>
      <c r="F52" s="49" t="s">
        <v>3744</v>
      </c>
      <c r="G52" s="929" t="s">
        <v>291</v>
      </c>
      <c r="H52" s="910"/>
    </row>
    <row r="53" spans="1:8" x14ac:dyDescent="0.2">
      <c r="A53" s="127" t="s">
        <v>3933</v>
      </c>
      <c r="B53" s="50" t="s">
        <v>856</v>
      </c>
      <c r="C53" s="50" t="s">
        <v>2802</v>
      </c>
      <c r="D53" s="49" t="s">
        <v>3481</v>
      </c>
      <c r="E53" s="128">
        <v>5495</v>
      </c>
      <c r="F53" s="49" t="s">
        <v>3744</v>
      </c>
      <c r="G53" s="929" t="s">
        <v>292</v>
      </c>
      <c r="H53" s="910"/>
    </row>
    <row r="54" spans="1:8" x14ac:dyDescent="0.2">
      <c r="A54" s="127" t="s">
        <v>3934</v>
      </c>
      <c r="B54" s="50" t="s">
        <v>855</v>
      </c>
      <c r="C54" s="50" t="s">
        <v>2803</v>
      </c>
      <c r="D54" s="49" t="s">
        <v>3482</v>
      </c>
      <c r="E54" s="128">
        <v>5556</v>
      </c>
      <c r="F54" s="441" t="s">
        <v>116</v>
      </c>
      <c r="G54" s="929" t="s">
        <v>293</v>
      </c>
      <c r="H54" s="910"/>
    </row>
    <row r="55" spans="1:8" x14ac:dyDescent="0.2">
      <c r="A55" s="127" t="s">
        <v>3935</v>
      </c>
      <c r="B55" s="50" t="s">
        <v>4680</v>
      </c>
      <c r="C55" s="50" t="s">
        <v>2804</v>
      </c>
      <c r="D55" s="49" t="s">
        <v>435</v>
      </c>
      <c r="E55" s="128">
        <v>5593</v>
      </c>
      <c r="F55" s="441" t="s">
        <v>116</v>
      </c>
      <c r="G55" s="929" t="s">
        <v>294</v>
      </c>
      <c r="H55" s="910"/>
    </row>
    <row r="56" spans="1:8" ht="25.5" customHeight="1" x14ac:dyDescent="0.2">
      <c r="A56" s="127" t="s">
        <v>2197</v>
      </c>
      <c r="B56" s="50" t="s">
        <v>854</v>
      </c>
      <c r="C56" s="50" t="s">
        <v>2805</v>
      </c>
      <c r="D56" s="49" t="s">
        <v>4408</v>
      </c>
      <c r="E56" s="128">
        <v>5594</v>
      </c>
      <c r="F56" s="49" t="s">
        <v>3744</v>
      </c>
      <c r="G56" s="929" t="s">
        <v>2196</v>
      </c>
      <c r="H56" s="910"/>
    </row>
    <row r="57" spans="1:8" x14ac:dyDescent="0.2">
      <c r="A57" s="127" t="s">
        <v>1397</v>
      </c>
      <c r="B57" s="50" t="s">
        <v>5389</v>
      </c>
      <c r="C57" s="50" t="s">
        <v>5398</v>
      </c>
      <c r="D57" s="49" t="s">
        <v>2194</v>
      </c>
      <c r="E57" s="128">
        <v>5609</v>
      </c>
      <c r="F57" s="49" t="s">
        <v>3744</v>
      </c>
      <c r="G57" s="929" t="s">
        <v>2195</v>
      </c>
      <c r="H57" s="910"/>
    </row>
    <row r="58" spans="1:8" x14ac:dyDescent="0.2">
      <c r="A58" s="127" t="s">
        <v>4546</v>
      </c>
      <c r="B58" s="50" t="s">
        <v>853</v>
      </c>
      <c r="C58" s="50" t="s">
        <v>2806</v>
      </c>
      <c r="D58" s="49" t="s">
        <v>4410</v>
      </c>
      <c r="E58" s="128">
        <v>5442</v>
      </c>
      <c r="F58" s="49" t="s">
        <v>3744</v>
      </c>
      <c r="G58" s="929" t="s">
        <v>4545</v>
      </c>
      <c r="H58" s="910"/>
    </row>
    <row r="59" spans="1:8" ht="13.5" thickBot="1" x14ac:dyDescent="0.25">
      <c r="A59" s="129" t="s">
        <v>4405</v>
      </c>
      <c r="B59" s="1307" t="s">
        <v>5299</v>
      </c>
      <c r="C59" s="1307"/>
      <c r="D59" s="1307"/>
      <c r="E59" s="1307"/>
      <c r="F59" s="1307"/>
      <c r="G59" s="977" t="s">
        <v>4709</v>
      </c>
      <c r="H59" s="978"/>
    </row>
    <row r="61" spans="1:8" s="8" customFormat="1" x14ac:dyDescent="0.2">
      <c r="A61" s="28" t="s">
        <v>295</v>
      </c>
      <c r="B61" s="226" t="s">
        <v>4789</v>
      </c>
      <c r="C61" s="226" t="s">
        <v>5980</v>
      </c>
    </row>
  </sheetData>
  <mergeCells count="61">
    <mergeCell ref="G7:H8"/>
    <mergeCell ref="B25:H25"/>
    <mergeCell ref="G35:H35"/>
    <mergeCell ref="G36:H36"/>
    <mergeCell ref="G37:H37"/>
    <mergeCell ref="G27:H27"/>
    <mergeCell ref="G28:H28"/>
    <mergeCell ref="G29:H29"/>
    <mergeCell ref="G30:H30"/>
    <mergeCell ref="A28:B28"/>
    <mergeCell ref="A27:B27"/>
    <mergeCell ref="D27:F27"/>
    <mergeCell ref="D28:F28"/>
    <mergeCell ref="B24:H24"/>
    <mergeCell ref="E20:H20"/>
    <mergeCell ref="B20:C20"/>
    <mergeCell ref="G59:H59"/>
    <mergeCell ref="G50:H50"/>
    <mergeCell ref="G51:H51"/>
    <mergeCell ref="G52:H52"/>
    <mergeCell ref="G53:H53"/>
    <mergeCell ref="G54:H54"/>
    <mergeCell ref="G55:H55"/>
    <mergeCell ref="G56:H56"/>
    <mergeCell ref="G57:H57"/>
    <mergeCell ref="G58:H58"/>
    <mergeCell ref="G31:H31"/>
    <mergeCell ref="G33:H33"/>
    <mergeCell ref="G32:H32"/>
    <mergeCell ref="G34:H34"/>
    <mergeCell ref="G46:H46"/>
    <mergeCell ref="G44:H44"/>
    <mergeCell ref="G38:H38"/>
    <mergeCell ref="G43:H43"/>
    <mergeCell ref="G45:H45"/>
    <mergeCell ref="G39:H39"/>
    <mergeCell ref="G40:H40"/>
    <mergeCell ref="G41:H41"/>
    <mergeCell ref="G42:H42"/>
    <mergeCell ref="B59:F59"/>
    <mergeCell ref="A1:B1"/>
    <mergeCell ref="C1:H1"/>
    <mergeCell ref="C2:H2"/>
    <mergeCell ref="A13:H13"/>
    <mergeCell ref="A3:B3"/>
    <mergeCell ref="A2:B2"/>
    <mergeCell ref="G4:H5"/>
    <mergeCell ref="A15:B15"/>
    <mergeCell ref="C15:D15"/>
    <mergeCell ref="G9:H10"/>
    <mergeCell ref="A14:B14"/>
    <mergeCell ref="C14:D14"/>
    <mergeCell ref="G49:H49"/>
    <mergeCell ref="G47:H47"/>
    <mergeCell ref="G48:H48"/>
    <mergeCell ref="E14:F14"/>
    <mergeCell ref="B11:D11"/>
    <mergeCell ref="A16:H16"/>
    <mergeCell ref="A24:A25"/>
    <mergeCell ref="E15:F15"/>
    <mergeCell ref="B22:H22"/>
  </mergeCells>
  <phoneticPr fontId="0" type="noConversion"/>
  <hyperlinks>
    <hyperlink ref="D4" location="BroomInFlat!A1" display="Broom In Flat Trail" xr:uid="{00000000-0004-0000-2C00-000000000000}"/>
    <hyperlink ref="D7" location="CoalCreek!A1" display="Coal Creek Trail" xr:uid="{00000000-0004-0000-2C00-000001000000}"/>
    <hyperlink ref="D8" location="CoaltonMarshall!A1" display="Coalton Marshal Trail" xr:uid="{00000000-0004-0000-2C00-000002000000}"/>
    <hyperlink ref="D10" location="PwrlineHarper!A1" display="Powerline Harper Trail" xr:uid="{00000000-0004-0000-2C00-000003000000}"/>
    <hyperlink ref="A2:B2" location="Overview!A1" tooltip="Go to Trail Network Overview sheet" display="Trail Network Overview" xr:uid="{00000000-0004-0000-2C00-000004000000}"/>
    <hyperlink ref="C61" location="RTD!A70" display="RTD-SL" xr:uid="{00000000-0004-0000-2C00-000005000000}"/>
    <hyperlink ref="B61" location="RTD!E37" display="RTD-EFI" xr:uid="{00000000-0004-0000-2C00-000006000000}"/>
    <hyperlink ref="D9" location="Lake2Lake!A1" display="Lake To Lake Trail" xr:uid="{00000000-0004-0000-2C00-000007000000}"/>
    <hyperlink ref="B11:D11" r:id="rId1" display="bouldercounty.org/os/parks/pages/rockcreek.aspx" xr:uid="{00000000-0004-0000-2C00-000008000000}"/>
  </hyperlinks>
  <pageMargins left="1" right="0.75" top="0.75" bottom="0.75" header="0.5" footer="0.5"/>
  <pageSetup scale="76" orientation="portrait" r:id="rId2"/>
  <headerFooter alignWithMargins="0">
    <oddHeader>&amp;L&amp;"Arial,Bold"&amp;Uhttp://geobiking.org&amp;C&amp;F</oddHeader>
    <oddFooter>&amp;LAuthor: &amp;"Arial,Bold"Robert Prehn&amp;CData free for personal use and remains property of author.&amp;R&amp;D</oddFooter>
  </headerFooter>
  <webPublishItems count="1">
    <webPublishItem id="10039" divId="DR_North_10039" sourceType="sheet" destinationFile="C:\GPS\Bicycle\CO_DN\CO_DN_RKC.htm" title="GeoBiking CO_DN RKC Trail Description"/>
  </webPublishItem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20">
    <pageSetUpPr fitToPage="1"/>
  </sheetPr>
  <dimension ref="A1:H62"/>
  <sheetViews>
    <sheetView topLeftCell="A6" zoomScaleNormal="100" workbookViewId="0">
      <selection activeCell="H20" sqref="H20"/>
    </sheetView>
  </sheetViews>
  <sheetFormatPr defaultRowHeight="12.75" x14ac:dyDescent="0.2"/>
  <cols>
    <col min="1" max="1" width="10.42578125" bestFit="1" customWidth="1"/>
    <col min="2" max="2" width="10.140625" bestFit="1" customWidth="1"/>
    <col min="3" max="3" width="12.140625" bestFit="1" customWidth="1"/>
    <col min="4" max="4" width="17" customWidth="1"/>
    <col min="5" max="5" width="9" bestFit="1" customWidth="1"/>
    <col min="6" max="6" width="14.7109375" bestFit="1" customWidth="1"/>
    <col min="7" max="7" width="8.140625" bestFit="1" customWidth="1"/>
    <col min="8" max="8" width="24.7109375" customWidth="1"/>
  </cols>
  <sheetData>
    <row r="1" spans="1:8" ht="24.75" customHeight="1" x14ac:dyDescent="0.2">
      <c r="A1" s="870" t="s">
        <v>6531</v>
      </c>
      <c r="B1" s="871"/>
      <c r="C1" s="872" t="s">
        <v>2220</v>
      </c>
      <c r="D1" s="873"/>
      <c r="E1" s="873"/>
      <c r="F1" s="873"/>
      <c r="G1" s="873"/>
      <c r="H1" s="873"/>
    </row>
    <row r="2" spans="1:8" x14ac:dyDescent="0.2">
      <c r="A2" s="874" t="s">
        <v>2679</v>
      </c>
      <c r="B2" s="874"/>
      <c r="C2" s="875" t="s">
        <v>3490</v>
      </c>
      <c r="D2" s="875"/>
      <c r="E2" s="875"/>
      <c r="F2" s="875"/>
      <c r="G2" s="875"/>
      <c r="H2" s="875"/>
    </row>
    <row r="3" spans="1:8" x14ac:dyDescent="0.2">
      <c r="A3" s="874"/>
      <c r="B3" s="874"/>
      <c r="C3" s="18"/>
      <c r="E3" s="25"/>
      <c r="F3" s="25"/>
      <c r="G3" s="25"/>
      <c r="H3" s="25"/>
    </row>
    <row r="4" spans="1:8" x14ac:dyDescent="0.2">
      <c r="A4" s="186" t="s">
        <v>2545</v>
      </c>
      <c r="B4" s="59" t="s">
        <v>2539</v>
      </c>
      <c r="C4" s="27" t="s">
        <v>220</v>
      </c>
      <c r="D4" s="874" t="s">
        <v>1957</v>
      </c>
      <c r="E4" s="874"/>
      <c r="F4" s="27" t="s">
        <v>3975</v>
      </c>
      <c r="G4" s="945"/>
      <c r="H4" s="945"/>
    </row>
    <row r="5" spans="1:8" x14ac:dyDescent="0.2">
      <c r="A5" s="209"/>
      <c r="B5" s="59"/>
      <c r="C5" s="27"/>
      <c r="D5" s="874" t="s">
        <v>1653</v>
      </c>
      <c r="E5" s="874"/>
      <c r="F5" s="34"/>
      <c r="G5" s="945"/>
      <c r="H5" s="945"/>
    </row>
    <row r="6" spans="1:8" x14ac:dyDescent="0.2">
      <c r="A6" s="28" t="s">
        <v>5202</v>
      </c>
      <c r="B6" s="3">
        <f>COUNT(E30:E62)</f>
        <v>31</v>
      </c>
      <c r="C6" s="27"/>
      <c r="D6" s="874" t="s">
        <v>5370</v>
      </c>
      <c r="E6" s="874"/>
      <c r="F6" s="34"/>
      <c r="G6" s="945"/>
      <c r="H6" s="945"/>
    </row>
    <row r="7" spans="1:8" x14ac:dyDescent="0.2">
      <c r="A7" s="28"/>
      <c r="B7" s="3"/>
      <c r="C7" s="27"/>
      <c r="D7" s="874" t="s">
        <v>5203</v>
      </c>
      <c r="E7" s="874"/>
      <c r="F7" s="34"/>
      <c r="G7" s="945"/>
      <c r="H7" s="945"/>
    </row>
    <row r="8" spans="1:8" x14ac:dyDescent="0.2">
      <c r="A8" s="143"/>
      <c r="B8" s="59"/>
      <c r="C8" s="27"/>
      <c r="D8" s="874" t="s">
        <v>401</v>
      </c>
      <c r="E8" s="874"/>
      <c r="F8" s="34"/>
      <c r="G8" s="945"/>
      <c r="H8" s="945"/>
    </row>
    <row r="9" spans="1:8" x14ac:dyDescent="0.2">
      <c r="A9" s="143"/>
      <c r="B9" s="59"/>
      <c r="C9" s="27"/>
      <c r="D9" s="139" t="s">
        <v>1274</v>
      </c>
      <c r="E9" s="25" t="s">
        <v>4816</v>
      </c>
      <c r="F9" s="34"/>
      <c r="G9" s="34"/>
      <c r="H9" s="34"/>
    </row>
    <row r="10" spans="1:8" x14ac:dyDescent="0.2">
      <c r="A10" s="28" t="s">
        <v>2507</v>
      </c>
      <c r="B10" s="957" t="s">
        <v>2508</v>
      </c>
      <c r="C10" s="957"/>
      <c r="D10" s="957"/>
      <c r="E10" s="25"/>
      <c r="F10" s="200" t="s">
        <v>4871</v>
      </c>
      <c r="G10" s="1163" t="s">
        <v>7891</v>
      </c>
      <c r="H10" s="944"/>
    </row>
    <row r="11" spans="1:8" ht="13.5" thickBot="1" x14ac:dyDescent="0.25">
      <c r="D11" s="2"/>
      <c r="E11" s="25"/>
      <c r="F11" s="205">
        <v>43695</v>
      </c>
      <c r="G11" s="1011"/>
      <c r="H11" s="1011"/>
    </row>
    <row r="12" spans="1:8" x14ac:dyDescent="0.2">
      <c r="A12" s="877" t="s">
        <v>5619</v>
      </c>
      <c r="B12" s="878"/>
      <c r="C12" s="878"/>
      <c r="D12" s="878"/>
      <c r="E12" s="878"/>
      <c r="F12" s="878"/>
      <c r="G12" s="878"/>
      <c r="H12" s="879"/>
    </row>
    <row r="13" spans="1:8" s="24" customFormat="1" ht="13.5" thickBot="1" x14ac:dyDescent="0.25">
      <c r="A13" s="880" t="s">
        <v>3816</v>
      </c>
      <c r="B13" s="881"/>
      <c r="C13" s="882" t="s">
        <v>3817</v>
      </c>
      <c r="D13" s="882"/>
      <c r="E13" s="882" t="s">
        <v>3818</v>
      </c>
      <c r="F13" s="882"/>
      <c r="G13" s="191"/>
      <c r="H13" s="196" t="s">
        <v>530</v>
      </c>
    </row>
    <row r="14" spans="1:8" ht="13.5" thickBot="1" x14ac:dyDescent="0.25">
      <c r="A14" s="883"/>
      <c r="B14" s="883"/>
      <c r="C14" s="974">
        <v>17.5</v>
      </c>
      <c r="D14" s="1256"/>
      <c r="E14" s="883">
        <v>14.1</v>
      </c>
      <c r="F14" s="883"/>
      <c r="G14" s="192"/>
    </row>
    <row r="15" spans="1:8" x14ac:dyDescent="0.2">
      <c r="A15" s="867" t="s">
        <v>3081</v>
      </c>
      <c r="B15" s="868"/>
      <c r="C15" s="868"/>
      <c r="D15" s="868"/>
      <c r="E15" s="868"/>
      <c r="F15" s="868"/>
      <c r="G15" s="868"/>
      <c r="H15" s="869"/>
    </row>
    <row r="16" spans="1:8" ht="13.5" thickBot="1" x14ac:dyDescent="0.25">
      <c r="A16" s="12" t="s">
        <v>3819</v>
      </c>
      <c r="B16" s="13" t="s">
        <v>3820</v>
      </c>
      <c r="C16" s="14" t="s">
        <v>3821</v>
      </c>
      <c r="D16" s="13" t="s">
        <v>3822</v>
      </c>
      <c r="E16" s="13" t="s">
        <v>3823</v>
      </c>
      <c r="F16" s="13" t="s">
        <v>3363</v>
      </c>
      <c r="G16" s="13" t="s">
        <v>1388</v>
      </c>
      <c r="H16" s="195" t="s">
        <v>3824</v>
      </c>
    </row>
    <row r="17" spans="1:8" s="8" customFormat="1" x14ac:dyDescent="0.2">
      <c r="A17" s="21">
        <f>E29</f>
        <v>5122</v>
      </c>
      <c r="B17" s="21">
        <f>E62</f>
        <v>5478</v>
      </c>
      <c r="C17" s="22">
        <v>5111</v>
      </c>
      <c r="D17" s="22">
        <f>E62</f>
        <v>5478</v>
      </c>
      <c r="E17" s="22">
        <f>B17 - A17</f>
        <v>356</v>
      </c>
      <c r="F17" s="22">
        <v>542</v>
      </c>
      <c r="G17" s="22"/>
      <c r="H17" s="3">
        <v>1</v>
      </c>
    </row>
    <row r="18" spans="1:8" s="8" customFormat="1" x14ac:dyDescent="0.2">
      <c r="A18" s="19"/>
      <c r="B18" s="19"/>
      <c r="C18" s="16"/>
      <c r="D18" s="17"/>
      <c r="E18" s="17"/>
      <c r="F18" s="17"/>
      <c r="G18" s="17"/>
      <c r="H18" s="17"/>
    </row>
    <row r="19" spans="1:8" s="8" customFormat="1" x14ac:dyDescent="0.2">
      <c r="A19" s="148" t="s">
        <v>3079</v>
      </c>
      <c r="B19" s="891" t="s">
        <v>3087</v>
      </c>
      <c r="C19" s="1221"/>
      <c r="D19" s="175" t="s">
        <v>3080</v>
      </c>
      <c r="E19" s="890" t="s">
        <v>290</v>
      </c>
      <c r="F19" s="890"/>
      <c r="G19" s="890"/>
      <c r="H19" s="890"/>
    </row>
    <row r="20" spans="1:8" s="8" customFormat="1" x14ac:dyDescent="0.2">
      <c r="A20" s="19"/>
      <c r="B20" s="19"/>
      <c r="C20" s="16"/>
      <c r="D20" s="175" t="s">
        <v>1165</v>
      </c>
      <c r="E20" s="244" t="s">
        <v>240</v>
      </c>
      <c r="F20" s="17"/>
      <c r="G20" s="17"/>
      <c r="H20" s="17"/>
    </row>
    <row r="21" spans="1:8" s="8" customFormat="1" ht="12.75" customHeight="1" x14ac:dyDescent="0.2">
      <c r="A21" s="178" t="s">
        <v>3083</v>
      </c>
      <c r="B21" s="891" t="s">
        <v>239</v>
      </c>
      <c r="C21" s="1221"/>
      <c r="D21" s="1221"/>
      <c r="E21" s="1221"/>
      <c r="F21" s="1221"/>
      <c r="G21" s="1221"/>
      <c r="H21" s="1221"/>
    </row>
    <row r="22" spans="1:8" s="8" customFormat="1" x14ac:dyDescent="0.2">
      <c r="A22" s="19"/>
      <c r="B22" s="19"/>
      <c r="C22" s="16"/>
      <c r="D22" s="17"/>
      <c r="E22" s="17"/>
      <c r="F22" s="17"/>
      <c r="G22" s="17"/>
      <c r="H22" s="17"/>
    </row>
    <row r="23" spans="1:8" s="8" customFormat="1" ht="12.75" customHeight="1" x14ac:dyDescent="0.2">
      <c r="A23" s="178" t="s">
        <v>3085</v>
      </c>
      <c r="B23" s="1265" t="s">
        <v>5493</v>
      </c>
      <c r="C23" s="892"/>
      <c r="D23" s="892"/>
      <c r="E23" s="892"/>
      <c r="F23" s="892"/>
      <c r="G23" s="892"/>
      <c r="H23" s="892"/>
    </row>
    <row r="24" spans="1:8" s="8" customFormat="1" ht="12.75" customHeight="1" x14ac:dyDescent="0.2">
      <c r="A24" s="178"/>
      <c r="B24" s="1315" t="s">
        <v>7805</v>
      </c>
      <c r="C24" s="1315"/>
      <c r="D24" s="1315"/>
      <c r="E24" s="1315"/>
      <c r="F24" s="1315"/>
      <c r="G24" s="1315"/>
      <c r="H24" s="1315"/>
    </row>
    <row r="25" spans="1:8" ht="13.5" thickBot="1" x14ac:dyDescent="0.25">
      <c r="C25" s="1"/>
    </row>
    <row r="26" spans="1:8" ht="13.5" thickBot="1" x14ac:dyDescent="0.25">
      <c r="A26" s="969" t="s">
        <v>2683</v>
      </c>
      <c r="B26" s="969"/>
      <c r="C26" s="163" t="s">
        <v>5913</v>
      </c>
      <c r="D26" s="969" t="s">
        <v>5907</v>
      </c>
      <c r="E26" s="969"/>
      <c r="F26" s="969"/>
      <c r="G26" s="895" t="s">
        <v>5906</v>
      </c>
      <c r="H26" s="896"/>
    </row>
    <row r="27" spans="1:8" ht="27" customHeight="1" thickBot="1" x14ac:dyDescent="0.25">
      <c r="A27" s="1310" t="s">
        <v>5494</v>
      </c>
      <c r="B27" s="1310"/>
      <c r="C27" s="184" t="s">
        <v>5494</v>
      </c>
      <c r="D27" s="901" t="s">
        <v>5495</v>
      </c>
      <c r="E27" s="876"/>
      <c r="F27" s="876"/>
      <c r="G27" s="902" t="s">
        <v>5496</v>
      </c>
      <c r="H27" s="902"/>
    </row>
    <row r="28" spans="1:8" s="3" customFormat="1" ht="13.5" thickBot="1" x14ac:dyDescent="0.25">
      <c r="A28" s="4" t="s">
        <v>3488</v>
      </c>
      <c r="B28" s="4" t="s">
        <v>3320</v>
      </c>
      <c r="C28" s="5" t="s">
        <v>3319</v>
      </c>
      <c r="D28" s="4" t="s">
        <v>3992</v>
      </c>
      <c r="E28" s="4" t="s">
        <v>3486</v>
      </c>
      <c r="F28" s="4" t="s">
        <v>3318</v>
      </c>
      <c r="G28" s="903" t="s">
        <v>3950</v>
      </c>
      <c r="H28" s="904"/>
    </row>
    <row r="29" spans="1:8" ht="26.25" customHeight="1" x14ac:dyDescent="0.2">
      <c r="A29" s="133" t="s">
        <v>3140</v>
      </c>
      <c r="B29" s="124" t="s">
        <v>214</v>
      </c>
      <c r="C29" s="124" t="s">
        <v>231</v>
      </c>
      <c r="D29" s="124" t="s">
        <v>3400</v>
      </c>
      <c r="E29" s="136">
        <f>5122</f>
        <v>5122</v>
      </c>
      <c r="F29" s="124" t="s">
        <v>3488</v>
      </c>
      <c r="G29" s="987" t="s">
        <v>1273</v>
      </c>
      <c r="H29" s="1305"/>
    </row>
    <row r="30" spans="1:8" ht="14.25" customHeight="1" x14ac:dyDescent="0.2">
      <c r="A30" s="134" t="s">
        <v>2043</v>
      </c>
      <c r="B30" s="50" t="s">
        <v>3401</v>
      </c>
      <c r="C30" s="50" t="s">
        <v>1269</v>
      </c>
      <c r="D30" s="50" t="s">
        <v>3446</v>
      </c>
      <c r="E30" s="137">
        <f>5154</f>
        <v>5154</v>
      </c>
      <c r="F30" s="50" t="s">
        <v>3744</v>
      </c>
      <c r="G30" s="989" t="s">
        <v>2114</v>
      </c>
      <c r="H30" s="990"/>
    </row>
    <row r="31" spans="1:8" s="766" customFormat="1" ht="14.25" customHeight="1" x14ac:dyDescent="0.2">
      <c r="A31" s="134" t="s">
        <v>7884</v>
      </c>
      <c r="B31" s="791" t="s">
        <v>7888</v>
      </c>
      <c r="C31" s="791" t="s">
        <v>7885</v>
      </c>
      <c r="D31" s="791" t="s">
        <v>7886</v>
      </c>
      <c r="E31" s="137">
        <v>5139</v>
      </c>
      <c r="F31" s="791" t="s">
        <v>3744</v>
      </c>
      <c r="G31" s="1311" t="s">
        <v>7887</v>
      </c>
      <c r="H31" s="1194"/>
    </row>
    <row r="32" spans="1:8" s="766" customFormat="1" ht="14.25" customHeight="1" x14ac:dyDescent="0.2">
      <c r="A32" s="537" t="s">
        <v>7889</v>
      </c>
      <c r="B32" s="767" t="s">
        <v>3385</v>
      </c>
      <c r="C32" s="767" t="s">
        <v>7890</v>
      </c>
      <c r="D32" s="767" t="s">
        <v>2219</v>
      </c>
      <c r="E32" s="538">
        <v>5135</v>
      </c>
      <c r="F32" s="767" t="s">
        <v>3744</v>
      </c>
      <c r="G32" s="1202" t="s">
        <v>4581</v>
      </c>
      <c r="H32" s="1203"/>
    </row>
    <row r="33" spans="1:8" x14ac:dyDescent="0.2">
      <c r="A33" s="134" t="s">
        <v>2044</v>
      </c>
      <c r="B33" s="50" t="s">
        <v>2809</v>
      </c>
      <c r="C33" s="50" t="s">
        <v>5002</v>
      </c>
      <c r="D33" s="50" t="s">
        <v>5934</v>
      </c>
      <c r="E33" s="137">
        <f>5174</f>
        <v>5174</v>
      </c>
      <c r="F33" s="50" t="s">
        <v>1099</v>
      </c>
      <c r="G33" s="989" t="s">
        <v>5934</v>
      </c>
      <c r="H33" s="990"/>
    </row>
    <row r="34" spans="1:8" x14ac:dyDescent="0.2">
      <c r="A34" s="134" t="s">
        <v>6022</v>
      </c>
      <c r="B34" s="50" t="s">
        <v>6023</v>
      </c>
      <c r="C34" s="50" t="s">
        <v>6024</v>
      </c>
      <c r="D34" s="50" t="s">
        <v>6025</v>
      </c>
      <c r="E34" s="137">
        <v>5202</v>
      </c>
      <c r="F34" s="50" t="s">
        <v>1099</v>
      </c>
      <c r="G34" s="989" t="s">
        <v>5686</v>
      </c>
      <c r="H34" s="990"/>
    </row>
    <row r="35" spans="1:8" x14ac:dyDescent="0.2">
      <c r="A35" s="134" t="s">
        <v>5688</v>
      </c>
      <c r="B35" s="50" t="s">
        <v>5689</v>
      </c>
      <c r="C35" s="50" t="s">
        <v>5690</v>
      </c>
      <c r="D35" s="50" t="s">
        <v>5691</v>
      </c>
      <c r="E35" s="137">
        <v>5209</v>
      </c>
      <c r="F35" s="50" t="s">
        <v>3487</v>
      </c>
      <c r="G35" s="989" t="s">
        <v>5692</v>
      </c>
      <c r="H35" s="990"/>
    </row>
    <row r="36" spans="1:8" x14ac:dyDescent="0.2">
      <c r="A36" s="134" t="s">
        <v>6022</v>
      </c>
      <c r="B36" s="989" t="s">
        <v>5299</v>
      </c>
      <c r="C36" s="989"/>
      <c r="D36" s="989"/>
      <c r="E36" s="989"/>
      <c r="F36" s="50"/>
      <c r="G36" s="989" t="s">
        <v>5687</v>
      </c>
      <c r="H36" s="990"/>
    </row>
    <row r="37" spans="1:8" x14ac:dyDescent="0.2">
      <c r="A37" s="134" t="s">
        <v>2045</v>
      </c>
      <c r="B37" s="50" t="s">
        <v>2810</v>
      </c>
      <c r="C37" s="50" t="s">
        <v>5207</v>
      </c>
      <c r="D37" s="50" t="s">
        <v>4531</v>
      </c>
      <c r="E37" s="137">
        <f>5242</f>
        <v>5242</v>
      </c>
      <c r="F37" s="50" t="s">
        <v>3744</v>
      </c>
      <c r="G37" s="989" t="s">
        <v>1270</v>
      </c>
      <c r="H37" s="990"/>
    </row>
    <row r="38" spans="1:8" x14ac:dyDescent="0.2">
      <c r="A38" s="134" t="s">
        <v>2019</v>
      </c>
      <c r="B38" s="50" t="s">
        <v>5176</v>
      </c>
      <c r="C38" s="50" t="s">
        <v>5175</v>
      </c>
      <c r="D38" s="50" t="s">
        <v>5173</v>
      </c>
      <c r="E38" s="137">
        <v>5224</v>
      </c>
      <c r="F38" s="50" t="s">
        <v>3744</v>
      </c>
      <c r="G38" s="989" t="s">
        <v>5174</v>
      </c>
      <c r="H38" s="990"/>
    </row>
    <row r="39" spans="1:8" x14ac:dyDescent="0.2">
      <c r="A39" s="134" t="s">
        <v>5371</v>
      </c>
      <c r="B39" s="50" t="s">
        <v>5374</v>
      </c>
      <c r="C39" s="50" t="s">
        <v>5373</v>
      </c>
      <c r="D39" s="50" t="s">
        <v>5375</v>
      </c>
      <c r="E39" s="137">
        <v>5265</v>
      </c>
      <c r="F39" s="50" t="s">
        <v>3744</v>
      </c>
      <c r="G39" s="989" t="s">
        <v>5376</v>
      </c>
      <c r="H39" s="990"/>
    </row>
    <row r="40" spans="1:8" ht="25.5" customHeight="1" x14ac:dyDescent="0.2">
      <c r="A40" s="134" t="s">
        <v>6026</v>
      </c>
      <c r="B40" s="50" t="s">
        <v>6027</v>
      </c>
      <c r="C40" s="50" t="s">
        <v>6028</v>
      </c>
      <c r="D40" s="50" t="s">
        <v>6029</v>
      </c>
      <c r="E40" s="137">
        <v>5266</v>
      </c>
      <c r="F40" s="50" t="s">
        <v>3488</v>
      </c>
      <c r="G40" s="989" t="s">
        <v>3677</v>
      </c>
      <c r="H40" s="990"/>
    </row>
    <row r="41" spans="1:8" s="679" customFormat="1" x14ac:dyDescent="0.2">
      <c r="A41" s="537" t="s">
        <v>7751</v>
      </c>
      <c r="B41" s="681" t="s">
        <v>7752</v>
      </c>
      <c r="C41" s="681" t="s">
        <v>7753</v>
      </c>
      <c r="D41" s="681" t="s">
        <v>7754</v>
      </c>
      <c r="E41" s="538">
        <v>5267</v>
      </c>
      <c r="F41" s="681" t="s">
        <v>3487</v>
      </c>
      <c r="G41" s="1202" t="s">
        <v>7755</v>
      </c>
      <c r="H41" s="1203"/>
    </row>
    <row r="42" spans="1:8" x14ac:dyDescent="0.2">
      <c r="A42" s="134" t="s">
        <v>7731</v>
      </c>
      <c r="B42" s="50" t="s">
        <v>5372</v>
      </c>
      <c r="C42" s="50" t="s">
        <v>5378</v>
      </c>
      <c r="D42" s="680" t="s">
        <v>7732</v>
      </c>
      <c r="E42" s="137">
        <v>5279</v>
      </c>
      <c r="F42" s="50" t="s">
        <v>3744</v>
      </c>
      <c r="G42" s="1143" t="s">
        <v>7733</v>
      </c>
      <c r="H42" s="990"/>
    </row>
    <row r="43" spans="1:8" s="679" customFormat="1" x14ac:dyDescent="0.2">
      <c r="A43" s="134" t="s">
        <v>7746</v>
      </c>
      <c r="B43" s="680" t="s">
        <v>7747</v>
      </c>
      <c r="C43" s="680" t="s">
        <v>7748</v>
      </c>
      <c r="D43" s="680" t="s">
        <v>7749</v>
      </c>
      <c r="E43" s="137">
        <v>5299</v>
      </c>
      <c r="F43" s="680" t="s">
        <v>3744</v>
      </c>
      <c r="G43" s="1193" t="s">
        <v>7750</v>
      </c>
      <c r="H43" s="1195"/>
    </row>
    <row r="44" spans="1:8" x14ac:dyDescent="0.2">
      <c r="A44" s="134" t="s">
        <v>5300</v>
      </c>
      <c r="B44" s="50" t="s">
        <v>5301</v>
      </c>
      <c r="C44" s="50" t="s">
        <v>5302</v>
      </c>
      <c r="D44" s="50" t="s">
        <v>5303</v>
      </c>
      <c r="E44" s="137">
        <v>5281</v>
      </c>
      <c r="F44" s="50" t="s">
        <v>3488</v>
      </c>
      <c r="G44" s="989" t="s">
        <v>5304</v>
      </c>
      <c r="H44" s="990"/>
    </row>
    <row r="45" spans="1:8" s="679" customFormat="1" x14ac:dyDescent="0.2">
      <c r="A45" s="134" t="s">
        <v>7741</v>
      </c>
      <c r="B45" s="680" t="s">
        <v>7742</v>
      </c>
      <c r="C45" s="680" t="s">
        <v>7743</v>
      </c>
      <c r="D45" s="680" t="s">
        <v>7744</v>
      </c>
      <c r="E45" s="137">
        <v>5293</v>
      </c>
      <c r="F45" s="680" t="s">
        <v>3744</v>
      </c>
      <c r="G45" s="1193" t="s">
        <v>7745</v>
      </c>
      <c r="H45" s="1194"/>
    </row>
    <row r="46" spans="1:8" s="679" customFormat="1" ht="26.25" customHeight="1" x14ac:dyDescent="0.2">
      <c r="A46" s="134" t="s">
        <v>7736</v>
      </c>
      <c r="B46" s="680" t="s">
        <v>7737</v>
      </c>
      <c r="C46" s="680" t="s">
        <v>7738</v>
      </c>
      <c r="D46" s="680" t="s">
        <v>7739</v>
      </c>
      <c r="E46" s="137">
        <v>5318</v>
      </c>
      <c r="F46" s="680" t="s">
        <v>3744</v>
      </c>
      <c r="G46" s="1193" t="s">
        <v>7740</v>
      </c>
      <c r="H46" s="1194"/>
    </row>
    <row r="47" spans="1:8" s="679" customFormat="1" x14ac:dyDescent="0.2">
      <c r="A47" s="134" t="s">
        <v>5377</v>
      </c>
      <c r="B47" s="680" t="s">
        <v>4356</v>
      </c>
      <c r="C47" s="680" t="s">
        <v>7734</v>
      </c>
      <c r="D47" s="680" t="s">
        <v>5379</v>
      </c>
      <c r="E47" s="137">
        <v>5352</v>
      </c>
      <c r="F47" s="680" t="s">
        <v>3744</v>
      </c>
      <c r="G47" s="1193" t="s">
        <v>7735</v>
      </c>
      <c r="H47" s="1194"/>
    </row>
    <row r="48" spans="1:8" ht="25.5" customHeight="1" x14ac:dyDescent="0.2">
      <c r="A48" s="134" t="s">
        <v>2046</v>
      </c>
      <c r="B48" s="50" t="s">
        <v>4999</v>
      </c>
      <c r="C48" s="50" t="s">
        <v>5208</v>
      </c>
      <c r="D48" s="50" t="s">
        <v>4532</v>
      </c>
      <c r="E48" s="137">
        <f>5331</f>
        <v>5331</v>
      </c>
      <c r="F48" s="50" t="s">
        <v>3936</v>
      </c>
      <c r="G48" s="989" t="s">
        <v>1271</v>
      </c>
      <c r="H48" s="990"/>
    </row>
    <row r="49" spans="1:8" x14ac:dyDescent="0.2">
      <c r="A49" s="134" t="s">
        <v>3678</v>
      </c>
      <c r="B49" s="50" t="s">
        <v>3679</v>
      </c>
      <c r="C49" s="50" t="s">
        <v>3680</v>
      </c>
      <c r="D49" s="50" t="s">
        <v>5920</v>
      </c>
      <c r="E49" s="137">
        <v>5329</v>
      </c>
      <c r="F49" s="50" t="s">
        <v>3744</v>
      </c>
      <c r="G49" s="989" t="s">
        <v>5921</v>
      </c>
      <c r="H49" s="990"/>
    </row>
    <row r="50" spans="1:8" x14ac:dyDescent="0.2">
      <c r="A50" s="134" t="s">
        <v>5922</v>
      </c>
      <c r="B50" s="50" t="s">
        <v>5923</v>
      </c>
      <c r="C50" s="50" t="s">
        <v>5924</v>
      </c>
      <c r="D50" s="50" t="s">
        <v>5925</v>
      </c>
      <c r="E50" s="137">
        <v>5319</v>
      </c>
      <c r="F50" s="50" t="s">
        <v>3744</v>
      </c>
      <c r="G50" s="989" t="s">
        <v>5926</v>
      </c>
      <c r="H50" s="990"/>
    </row>
    <row r="51" spans="1:8" ht="25.5" customHeight="1" x14ac:dyDescent="0.2">
      <c r="A51" s="134" t="s">
        <v>2047</v>
      </c>
      <c r="B51" s="50" t="s">
        <v>5000</v>
      </c>
      <c r="C51" s="50" t="s">
        <v>5209</v>
      </c>
      <c r="D51" s="50" t="s">
        <v>5927</v>
      </c>
      <c r="E51" s="137">
        <f>5323</f>
        <v>5323</v>
      </c>
      <c r="F51" s="50" t="s">
        <v>5017</v>
      </c>
      <c r="G51" s="989" t="s">
        <v>4577</v>
      </c>
      <c r="H51" s="990"/>
    </row>
    <row r="52" spans="1:8" x14ac:dyDescent="0.2">
      <c r="A52" s="134" t="s">
        <v>5928</v>
      </c>
      <c r="B52" s="50" t="s">
        <v>5001</v>
      </c>
      <c r="C52" s="50" t="s">
        <v>5210</v>
      </c>
      <c r="D52" s="50" t="s">
        <v>5929</v>
      </c>
      <c r="E52" s="137">
        <f>5387</f>
        <v>5387</v>
      </c>
      <c r="F52" s="50" t="s">
        <v>3744</v>
      </c>
      <c r="G52" s="989" t="s">
        <v>1272</v>
      </c>
      <c r="H52" s="990"/>
    </row>
    <row r="53" spans="1:8" x14ac:dyDescent="0.2">
      <c r="A53" s="134" t="s">
        <v>2048</v>
      </c>
      <c r="B53" s="50" t="s">
        <v>5931</v>
      </c>
      <c r="C53" s="50" t="s">
        <v>5932</v>
      </c>
      <c r="D53" s="50" t="s">
        <v>5887</v>
      </c>
      <c r="E53" s="137">
        <v>5383</v>
      </c>
      <c r="F53" s="50" t="s">
        <v>3936</v>
      </c>
      <c r="G53" s="989" t="s">
        <v>5933</v>
      </c>
      <c r="H53" s="990"/>
    </row>
    <row r="54" spans="1:8" x14ac:dyDescent="0.2">
      <c r="A54" s="134" t="s">
        <v>5928</v>
      </c>
      <c r="B54" s="989" t="s">
        <v>5299</v>
      </c>
      <c r="C54" s="989"/>
      <c r="D54" s="989"/>
      <c r="E54" s="989"/>
      <c r="F54" s="989"/>
      <c r="G54" s="989" t="s">
        <v>5930</v>
      </c>
      <c r="H54" s="990"/>
    </row>
    <row r="55" spans="1:8" x14ac:dyDescent="0.2">
      <c r="A55" s="134" t="s">
        <v>4287</v>
      </c>
      <c r="B55" s="91" t="s">
        <v>4290</v>
      </c>
      <c r="C55" s="91" t="s">
        <v>5738</v>
      </c>
      <c r="D55" s="50" t="s">
        <v>4288</v>
      </c>
      <c r="E55" s="128">
        <v>5408</v>
      </c>
      <c r="F55" s="50" t="s">
        <v>3744</v>
      </c>
      <c r="G55" s="989" t="s">
        <v>4289</v>
      </c>
      <c r="H55" s="990"/>
    </row>
    <row r="56" spans="1:8" s="679" customFormat="1" ht="25.5" customHeight="1" x14ac:dyDescent="0.2">
      <c r="A56" s="134" t="s">
        <v>7721</v>
      </c>
      <c r="B56" s="458" t="s">
        <v>7722</v>
      </c>
      <c r="C56" s="458" t="s">
        <v>7723</v>
      </c>
      <c r="D56" s="680" t="s">
        <v>7724</v>
      </c>
      <c r="E56" s="128">
        <v>5434</v>
      </c>
      <c r="F56" s="680" t="s">
        <v>3744</v>
      </c>
      <c r="G56" s="1193" t="s">
        <v>7725</v>
      </c>
      <c r="H56" s="1194"/>
    </row>
    <row r="57" spans="1:8" s="679" customFormat="1" x14ac:dyDescent="0.2">
      <c r="A57" s="537" t="s">
        <v>7726</v>
      </c>
      <c r="B57" s="587" t="s">
        <v>7727</v>
      </c>
      <c r="C57" s="587" t="s">
        <v>7728</v>
      </c>
      <c r="D57" s="681" t="s">
        <v>7729</v>
      </c>
      <c r="E57" s="595">
        <v>5447</v>
      </c>
      <c r="F57" s="681" t="s">
        <v>3744</v>
      </c>
      <c r="G57" s="1202" t="s">
        <v>7730</v>
      </c>
      <c r="H57" s="1203"/>
    </row>
    <row r="58" spans="1:8" s="679" customFormat="1" x14ac:dyDescent="0.2">
      <c r="A58" s="134" t="s">
        <v>7711</v>
      </c>
      <c r="B58" s="680" t="s">
        <v>7712</v>
      </c>
      <c r="C58" s="680" t="s">
        <v>7713</v>
      </c>
      <c r="D58" s="680" t="s">
        <v>7714</v>
      </c>
      <c r="E58" s="137">
        <v>5419</v>
      </c>
      <c r="F58" s="680" t="s">
        <v>3744</v>
      </c>
      <c r="G58" s="1193" t="s">
        <v>7715</v>
      </c>
      <c r="H58" s="1194"/>
    </row>
    <row r="59" spans="1:8" s="679" customFormat="1" x14ac:dyDescent="0.2">
      <c r="A59" s="134" t="s">
        <v>7716</v>
      </c>
      <c r="B59" s="680" t="s">
        <v>7717</v>
      </c>
      <c r="C59" s="680" t="s">
        <v>7718</v>
      </c>
      <c r="D59" s="680" t="s">
        <v>7719</v>
      </c>
      <c r="E59" s="137">
        <v>5410</v>
      </c>
      <c r="F59" s="680" t="s">
        <v>3744</v>
      </c>
      <c r="G59" s="1193" t="s">
        <v>7720</v>
      </c>
      <c r="H59" s="1194"/>
    </row>
    <row r="60" spans="1:8" s="679" customFormat="1" ht="28.5" customHeight="1" x14ac:dyDescent="0.2">
      <c r="A60" s="134" t="s">
        <v>7705</v>
      </c>
      <c r="B60" s="458" t="s">
        <v>7706</v>
      </c>
      <c r="C60" s="458" t="s">
        <v>7707</v>
      </c>
      <c r="D60" s="680" t="s">
        <v>7708</v>
      </c>
      <c r="E60" s="128">
        <v>5413</v>
      </c>
      <c r="F60" s="680" t="s">
        <v>3744</v>
      </c>
      <c r="G60" s="1143" t="s">
        <v>7709</v>
      </c>
      <c r="H60" s="990"/>
    </row>
    <row r="61" spans="1:8" ht="27.75" customHeight="1" x14ac:dyDescent="0.2">
      <c r="A61" s="690" t="s">
        <v>7701</v>
      </c>
      <c r="B61" s="691" t="s">
        <v>7702</v>
      </c>
      <c r="C61" s="692" t="s">
        <v>7703</v>
      </c>
      <c r="D61" s="692" t="s">
        <v>7704</v>
      </c>
      <c r="E61" s="693">
        <v>5424</v>
      </c>
      <c r="F61" s="691" t="s">
        <v>3744</v>
      </c>
      <c r="G61" s="1314" t="s">
        <v>7710</v>
      </c>
      <c r="H61" s="1056"/>
    </row>
    <row r="62" spans="1:8" ht="13.5" thickBot="1" x14ac:dyDescent="0.25">
      <c r="A62" s="129" t="s">
        <v>7696</v>
      </c>
      <c r="B62" s="138" t="s">
        <v>7697</v>
      </c>
      <c r="C62" s="689" t="s">
        <v>7698</v>
      </c>
      <c r="D62" s="689" t="s">
        <v>7700</v>
      </c>
      <c r="E62" s="84">
        <v>5478</v>
      </c>
      <c r="F62" s="138" t="s">
        <v>3744</v>
      </c>
      <c r="G62" s="1312" t="s">
        <v>7699</v>
      </c>
      <c r="H62" s="1313"/>
    </row>
  </sheetData>
  <mergeCells count="69">
    <mergeCell ref="G43:H43"/>
    <mergeCell ref="G41:H41"/>
    <mergeCell ref="B24:H24"/>
    <mergeCell ref="G58:H58"/>
    <mergeCell ref="G57:H57"/>
    <mergeCell ref="G45:H45"/>
    <mergeCell ref="G46:H46"/>
    <mergeCell ref="G47:H47"/>
    <mergeCell ref="G26:H26"/>
    <mergeCell ref="B54:F54"/>
    <mergeCell ref="G50:H50"/>
    <mergeCell ref="G51:H51"/>
    <mergeCell ref="G52:H52"/>
    <mergeCell ref="G53:H53"/>
    <mergeCell ref="G54:H54"/>
    <mergeCell ref="B36:E36"/>
    <mergeCell ref="G62:H62"/>
    <mergeCell ref="G34:H34"/>
    <mergeCell ref="G37:H37"/>
    <mergeCell ref="G40:H40"/>
    <mergeCell ref="G48:H48"/>
    <mergeCell ref="G38:H38"/>
    <mergeCell ref="G36:H36"/>
    <mergeCell ref="G55:H55"/>
    <mergeCell ref="G56:H56"/>
    <mergeCell ref="G39:H39"/>
    <mergeCell ref="G42:H42"/>
    <mergeCell ref="G60:H60"/>
    <mergeCell ref="G61:H61"/>
    <mergeCell ref="G59:H59"/>
    <mergeCell ref="G44:H44"/>
    <mergeCell ref="G49:H49"/>
    <mergeCell ref="C13:D13"/>
    <mergeCell ref="E13:F13"/>
    <mergeCell ref="A14:B14"/>
    <mergeCell ref="C14:D14"/>
    <mergeCell ref="E14:F14"/>
    <mergeCell ref="G35:H35"/>
    <mergeCell ref="G27:H27"/>
    <mergeCell ref="B21:H21"/>
    <mergeCell ref="A15:H15"/>
    <mergeCell ref="E19:H19"/>
    <mergeCell ref="B19:C19"/>
    <mergeCell ref="B23:H23"/>
    <mergeCell ref="A26:B26"/>
    <mergeCell ref="A27:B27"/>
    <mergeCell ref="G33:H33"/>
    <mergeCell ref="G31:H31"/>
    <mergeCell ref="D26:F26"/>
    <mergeCell ref="D27:F27"/>
    <mergeCell ref="G28:H28"/>
    <mergeCell ref="G29:H29"/>
    <mergeCell ref="G30:H30"/>
    <mergeCell ref="G32:H32"/>
    <mergeCell ref="A1:B1"/>
    <mergeCell ref="C1:H1"/>
    <mergeCell ref="C2:H2"/>
    <mergeCell ref="A12:H12"/>
    <mergeCell ref="A3:B3"/>
    <mergeCell ref="A2:B2"/>
    <mergeCell ref="G4:H8"/>
    <mergeCell ref="G10:H11"/>
    <mergeCell ref="B10:D10"/>
    <mergeCell ref="D6:E6"/>
    <mergeCell ref="D5:E5"/>
    <mergeCell ref="D4:E4"/>
    <mergeCell ref="D7:E7"/>
    <mergeCell ref="D8:E8"/>
    <mergeCell ref="A13:B13"/>
  </mergeCells>
  <phoneticPr fontId="0" type="noConversion"/>
  <hyperlinks>
    <hyperlink ref="D4" location="Airport56!A1" display="Airport Blvd 56th Trail" xr:uid="{00000000-0004-0000-2D00-000000000000}"/>
    <hyperlink ref="D8" location="PlatteRiverN!A1" display="Platte River N Trail" xr:uid="{00000000-0004-0000-2D00-000001000000}"/>
    <hyperlink ref="A2:B2" location="Overview!A1" tooltip="Go to Trail Network Overview sheet" display="Trail Network Overview" xr:uid="{00000000-0004-0000-2D00-000002000000}"/>
    <hyperlink ref="D6" location="NFieldStpltn!A1" display="N Field Stapleton Trails" xr:uid="{00000000-0004-0000-2D00-000003000000}"/>
    <hyperlink ref="D5" location="ArsenalPT!A1" display="Arsenal Perimeter Trail" xr:uid="{00000000-0004-0000-2D00-000004000000}"/>
    <hyperlink ref="D7" location="NTollgate!A1" display="N Tollgate Cr Trail" xr:uid="{00000000-0004-0000-2D00-000005000000}"/>
  </hyperlinks>
  <pageMargins left="1" right="0.75" top="0.75" bottom="0.75" header="0.5" footer="0.5"/>
  <pageSetup scale="78" orientation="portrait" r:id="rId1"/>
  <headerFooter alignWithMargins="0">
    <oddHeader>&amp;L&amp;"Arial,Bold"&amp;Uhttp://geobiking.org&amp;C&amp;F</oddHeader>
    <oddFooter>&amp;LAuthor: &amp;"Arial,Bold"Robert Prehn&amp;CData free for personal use and remains property of author.&amp;R&amp;D</oddFooter>
  </headerFooter>
  <webPublishItems count="1">
    <webPublishItem id="11811" divId="DR_North_11811" sourceType="sheet" destinationFile="C:\GPS\Bicycle\CO_DN\CO_DN_SC.htm" title="GeoBiking CO_DN SC Trail Description"/>
  </webPublishItem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5">
    <pageSetUpPr fitToPage="1"/>
  </sheetPr>
  <dimension ref="A1:H43"/>
  <sheetViews>
    <sheetView zoomScaleNormal="100" workbookViewId="0">
      <selection sqref="A1:B1"/>
    </sheetView>
  </sheetViews>
  <sheetFormatPr defaultRowHeight="12.75" x14ac:dyDescent="0.2"/>
  <cols>
    <col min="1" max="1" width="9.85546875" customWidth="1"/>
    <col min="2" max="2" width="12.5703125" customWidth="1"/>
    <col min="3" max="3" width="13.7109375" customWidth="1"/>
    <col min="4" max="4" width="16.5703125" bestFit="1" customWidth="1"/>
    <col min="5" max="5" width="8.140625" bestFit="1" customWidth="1"/>
    <col min="6" max="6" width="14.85546875" bestFit="1" customWidth="1"/>
    <col min="7" max="7" width="8.140625" bestFit="1" customWidth="1"/>
    <col min="8" max="8" width="22.5703125" customWidth="1"/>
  </cols>
  <sheetData>
    <row r="1" spans="1:8" ht="22.5" customHeight="1" x14ac:dyDescent="0.2">
      <c r="A1" s="942" t="s">
        <v>1265</v>
      </c>
      <c r="B1" s="943"/>
      <c r="C1" s="872" t="s">
        <v>1267</v>
      </c>
      <c r="D1" s="873"/>
      <c r="E1" s="873"/>
      <c r="F1" s="873"/>
      <c r="G1" s="873"/>
      <c r="H1" s="873"/>
    </row>
    <row r="2" spans="1:8" ht="25.5" customHeight="1" x14ac:dyDescent="0.2">
      <c r="A2" s="980" t="s">
        <v>2680</v>
      </c>
      <c r="B2" s="874"/>
      <c r="C2" s="979"/>
      <c r="D2" s="944"/>
      <c r="E2" s="944"/>
      <c r="F2" s="944"/>
      <c r="G2" s="944"/>
      <c r="H2" s="944"/>
    </row>
    <row r="3" spans="1:8" x14ac:dyDescent="0.2">
      <c r="A3" s="874"/>
      <c r="B3" s="874"/>
      <c r="C3" s="872"/>
      <c r="D3" s="872"/>
      <c r="E3" s="872"/>
      <c r="F3" s="872"/>
      <c r="G3" s="872"/>
      <c r="H3" s="872"/>
    </row>
    <row r="4" spans="1:8" x14ac:dyDescent="0.2">
      <c r="A4" s="186" t="s">
        <v>2545</v>
      </c>
      <c r="B4" s="52" t="s">
        <v>1266</v>
      </c>
      <c r="C4" s="27" t="s">
        <v>220</v>
      </c>
      <c r="D4" s="64" t="s">
        <v>3947</v>
      </c>
      <c r="E4" s="25"/>
      <c r="F4" s="27" t="s">
        <v>3975</v>
      </c>
      <c r="G4" s="946"/>
      <c r="H4" s="981"/>
    </row>
    <row r="5" spans="1:8" x14ac:dyDescent="0.2">
      <c r="A5" s="143"/>
      <c r="B5" s="55"/>
      <c r="C5" s="34"/>
      <c r="D5" s="2" t="s">
        <v>1653</v>
      </c>
      <c r="E5" s="25"/>
      <c r="F5" s="34"/>
      <c r="G5" s="981"/>
      <c r="H5" s="981"/>
    </row>
    <row r="6" spans="1:8" x14ac:dyDescent="0.2">
      <c r="A6" s="28" t="s">
        <v>5202</v>
      </c>
      <c r="B6" s="3">
        <f>COUNT(E25:E42)</f>
        <v>14</v>
      </c>
      <c r="C6" s="9"/>
      <c r="D6" s="2"/>
      <c r="E6" s="186" t="s">
        <v>4508</v>
      </c>
      <c r="F6" s="200" t="s">
        <v>4871</v>
      </c>
      <c r="G6" s="982"/>
      <c r="H6" s="983"/>
    </row>
    <row r="7" spans="1:8" x14ac:dyDescent="0.2">
      <c r="A7" s="143"/>
      <c r="B7" s="3"/>
      <c r="C7" s="9"/>
      <c r="E7" s="205">
        <v>40493</v>
      </c>
      <c r="F7" s="205"/>
      <c r="G7" s="983"/>
      <c r="H7" s="983"/>
    </row>
    <row r="8" spans="1:8" ht="13.5" thickBot="1" x14ac:dyDescent="0.25">
      <c r="A8" s="143"/>
      <c r="B8" s="3"/>
      <c r="C8" s="9"/>
      <c r="F8" s="37"/>
      <c r="G8" s="37"/>
    </row>
    <row r="9" spans="1:8" x14ac:dyDescent="0.2">
      <c r="A9" s="877" t="s">
        <v>5619</v>
      </c>
      <c r="B9" s="878"/>
      <c r="C9" s="878"/>
      <c r="D9" s="878"/>
      <c r="E9" s="878"/>
      <c r="F9" s="878"/>
      <c r="G9" s="878"/>
      <c r="H9" s="879"/>
    </row>
    <row r="10" spans="1:8" s="24" customFormat="1" ht="13.5" thickBot="1" x14ac:dyDescent="0.25">
      <c r="A10" s="880" t="s">
        <v>3816</v>
      </c>
      <c r="B10" s="881"/>
      <c r="C10" s="882" t="s">
        <v>3817</v>
      </c>
      <c r="D10" s="882"/>
      <c r="E10" s="882" t="s">
        <v>3818</v>
      </c>
      <c r="F10" s="882"/>
      <c r="G10" s="191"/>
      <c r="H10" s="196" t="s">
        <v>530</v>
      </c>
    </row>
    <row r="11" spans="1:8" ht="13.5" thickBot="1" x14ac:dyDescent="0.25">
      <c r="A11" s="940"/>
      <c r="B11" s="940"/>
      <c r="C11" s="883">
        <v>5.4</v>
      </c>
      <c r="D11" s="941"/>
      <c r="E11" s="883">
        <v>2.6</v>
      </c>
      <c r="F11" s="883"/>
      <c r="G11" s="192"/>
    </row>
    <row r="12" spans="1:8" x14ac:dyDescent="0.2">
      <c r="A12" s="867" t="s">
        <v>3081</v>
      </c>
      <c r="B12" s="868"/>
      <c r="C12" s="868"/>
      <c r="D12" s="868"/>
      <c r="E12" s="868"/>
      <c r="F12" s="868"/>
      <c r="G12" s="868"/>
      <c r="H12" s="869"/>
    </row>
    <row r="13" spans="1:8" ht="13.5" thickBot="1" x14ac:dyDescent="0.25">
      <c r="A13" s="12" t="s">
        <v>3819</v>
      </c>
      <c r="B13" s="13" t="s">
        <v>3820</v>
      </c>
      <c r="C13" s="14" t="s">
        <v>3821</v>
      </c>
      <c r="D13" s="13" t="s">
        <v>3822</v>
      </c>
      <c r="E13" s="13" t="s">
        <v>3823</v>
      </c>
      <c r="F13" s="13" t="s">
        <v>3363</v>
      </c>
      <c r="G13" s="13" t="s">
        <v>1388</v>
      </c>
      <c r="H13" s="195" t="s">
        <v>3824</v>
      </c>
    </row>
    <row r="14" spans="1:8" s="8" customFormat="1" x14ac:dyDescent="0.2">
      <c r="A14" s="21">
        <f>E25</f>
        <v>5126</v>
      </c>
      <c r="B14" s="21">
        <f>E42</f>
        <v>5169</v>
      </c>
      <c r="C14" s="22">
        <v>5123</v>
      </c>
      <c r="D14" s="22">
        <v>5195</v>
      </c>
      <c r="E14" s="22">
        <f>B14 - A14</f>
        <v>43</v>
      </c>
      <c r="F14" s="22">
        <v>260</v>
      </c>
      <c r="G14" s="22"/>
      <c r="H14" s="3">
        <v>1</v>
      </c>
    </row>
    <row r="15" spans="1:8" s="8" customFormat="1" x14ac:dyDescent="0.2">
      <c r="A15" s="19"/>
      <c r="B15" s="19"/>
      <c r="C15" s="16"/>
      <c r="D15" s="17"/>
      <c r="E15" s="17"/>
      <c r="F15" s="17"/>
      <c r="G15" s="17"/>
      <c r="H15" s="17"/>
    </row>
    <row r="16" spans="1:8" s="8" customFormat="1" ht="12.75" customHeight="1" x14ac:dyDescent="0.2">
      <c r="A16" s="148" t="s">
        <v>3079</v>
      </c>
      <c r="B16" s="931" t="s">
        <v>1960</v>
      </c>
      <c r="C16" s="931"/>
      <c r="D16" s="175" t="s">
        <v>3080</v>
      </c>
      <c r="E16" s="930" t="s">
        <v>3116</v>
      </c>
      <c r="F16" s="930"/>
      <c r="G16" s="930"/>
      <c r="H16" s="930"/>
    </row>
    <row r="17" spans="1:8" s="8" customFormat="1" x14ac:dyDescent="0.2">
      <c r="A17" s="19"/>
      <c r="B17" s="19"/>
      <c r="C17" s="16"/>
      <c r="D17" s="175" t="s">
        <v>1165</v>
      </c>
      <c r="E17" s="244" t="s">
        <v>2781</v>
      </c>
      <c r="F17" s="17"/>
      <c r="G17" s="322" t="s">
        <v>3181</v>
      </c>
      <c r="H17" s="531">
        <v>195</v>
      </c>
    </row>
    <row r="18" spans="1:8" s="8" customFormat="1" ht="12.75" customHeight="1" x14ac:dyDescent="0.2">
      <c r="A18" s="148" t="s">
        <v>3083</v>
      </c>
      <c r="B18" s="931" t="s">
        <v>2782</v>
      </c>
      <c r="C18" s="931"/>
      <c r="D18" s="931"/>
      <c r="E18" s="931"/>
      <c r="F18" s="931"/>
      <c r="G18" s="931"/>
      <c r="H18" s="931"/>
    </row>
    <row r="19" spans="1:8" s="8" customFormat="1" x14ac:dyDescent="0.2">
      <c r="A19" s="19"/>
      <c r="B19" s="19"/>
      <c r="C19" s="16"/>
      <c r="D19" s="17"/>
      <c r="E19" s="17"/>
      <c r="F19" s="17"/>
      <c r="G19" s="17"/>
      <c r="H19" s="17"/>
    </row>
    <row r="20" spans="1:8" s="8" customFormat="1" ht="12.75" customHeight="1" x14ac:dyDescent="0.2">
      <c r="A20" s="148" t="s">
        <v>4159</v>
      </c>
      <c r="B20" s="931" t="s">
        <v>2783</v>
      </c>
      <c r="C20" s="931"/>
      <c r="D20" s="931"/>
      <c r="E20" s="931"/>
      <c r="F20" s="931"/>
      <c r="G20" s="931"/>
      <c r="H20" s="931"/>
    </row>
    <row r="21" spans="1:8" ht="13.5" thickBot="1" x14ac:dyDescent="0.25">
      <c r="C21" s="1"/>
    </row>
    <row r="22" spans="1:8" ht="13.5" thickBot="1" x14ac:dyDescent="0.25">
      <c r="A22" s="969" t="s">
        <v>2683</v>
      </c>
      <c r="B22" s="969"/>
      <c r="C22" s="168" t="s">
        <v>5913</v>
      </c>
      <c r="D22" s="895" t="s">
        <v>5907</v>
      </c>
      <c r="E22" s="986"/>
      <c r="F22" s="896"/>
      <c r="G22" s="895" t="s">
        <v>5906</v>
      </c>
      <c r="H22" s="896"/>
    </row>
    <row r="23" spans="1:8" ht="13.5" thickBot="1" x14ac:dyDescent="0.25">
      <c r="A23" s="1125" t="s">
        <v>1990</v>
      </c>
      <c r="B23" s="1125"/>
      <c r="C23" s="159" t="s">
        <v>1990</v>
      </c>
      <c r="D23" s="931" t="s">
        <v>2779</v>
      </c>
      <c r="E23" s="971"/>
      <c r="F23" s="971"/>
      <c r="G23" s="973" t="s">
        <v>2780</v>
      </c>
      <c r="H23" s="973"/>
    </row>
    <row r="24" spans="1:8" s="3" customFormat="1" ht="13.5" thickBot="1" x14ac:dyDescent="0.25">
      <c r="A24" s="4" t="s">
        <v>3488</v>
      </c>
      <c r="B24" s="4" t="s">
        <v>3320</v>
      </c>
      <c r="C24" s="5" t="s">
        <v>3319</v>
      </c>
      <c r="D24" s="4" t="s">
        <v>3992</v>
      </c>
      <c r="E24" s="4" t="s">
        <v>3486</v>
      </c>
      <c r="F24" s="4" t="s">
        <v>3318</v>
      </c>
      <c r="G24" s="903" t="s">
        <v>3950</v>
      </c>
      <c r="H24" s="904"/>
    </row>
    <row r="25" spans="1:8" x14ac:dyDescent="0.2">
      <c r="A25" s="119" t="s">
        <v>2718</v>
      </c>
      <c r="B25" s="87" t="s">
        <v>1760</v>
      </c>
      <c r="C25" s="87" t="s">
        <v>2719</v>
      </c>
      <c r="D25" s="87" t="s">
        <v>2740</v>
      </c>
      <c r="E25" s="88">
        <v>5126</v>
      </c>
      <c r="F25" s="86" t="s">
        <v>3744</v>
      </c>
      <c r="G25" s="987" t="s">
        <v>2725</v>
      </c>
      <c r="H25" s="988"/>
    </row>
    <row r="26" spans="1:8" x14ac:dyDescent="0.2">
      <c r="A26" s="120" t="s">
        <v>2720</v>
      </c>
      <c r="B26" s="91" t="s">
        <v>2721</v>
      </c>
      <c r="C26" s="91" t="s">
        <v>2722</v>
      </c>
      <c r="D26" s="91" t="s">
        <v>2723</v>
      </c>
      <c r="E26" s="92">
        <v>5135</v>
      </c>
      <c r="F26" s="90" t="s">
        <v>3744</v>
      </c>
      <c r="G26" s="989" t="s">
        <v>2724</v>
      </c>
      <c r="H26" s="990"/>
    </row>
    <row r="27" spans="1:8" x14ac:dyDescent="0.2">
      <c r="A27" s="89" t="s">
        <v>2726</v>
      </c>
      <c r="B27" s="90" t="s">
        <v>2083</v>
      </c>
      <c r="C27" s="91" t="s">
        <v>2727</v>
      </c>
      <c r="D27" s="90" t="s">
        <v>2728</v>
      </c>
      <c r="E27" s="92">
        <v>5144</v>
      </c>
      <c r="F27" s="90" t="s">
        <v>3744</v>
      </c>
      <c r="G27" s="929" t="s">
        <v>2729</v>
      </c>
      <c r="H27" s="910"/>
    </row>
    <row r="28" spans="1:8" x14ac:dyDescent="0.2">
      <c r="A28" s="89" t="s">
        <v>2720</v>
      </c>
      <c r="B28" s="985" t="s">
        <v>5299</v>
      </c>
      <c r="C28" s="985"/>
      <c r="D28" s="985"/>
      <c r="E28" s="985"/>
      <c r="F28" s="985"/>
      <c r="G28" s="985"/>
      <c r="H28" s="958"/>
    </row>
    <row r="29" spans="1:8" x14ac:dyDescent="0.2">
      <c r="A29" s="89" t="s">
        <v>2730</v>
      </c>
      <c r="B29" s="90" t="s">
        <v>2731</v>
      </c>
      <c r="C29" s="91" t="s">
        <v>2732</v>
      </c>
      <c r="D29" s="90" t="s">
        <v>2733</v>
      </c>
      <c r="E29" s="92">
        <v>5150</v>
      </c>
      <c r="F29" s="90" t="s">
        <v>3487</v>
      </c>
      <c r="G29" s="929" t="s">
        <v>2734</v>
      </c>
      <c r="H29" s="958"/>
    </row>
    <row r="30" spans="1:8" x14ac:dyDescent="0.2">
      <c r="A30" s="89" t="s">
        <v>2735</v>
      </c>
      <c r="B30" s="90" t="s">
        <v>2736</v>
      </c>
      <c r="C30" s="91" t="s">
        <v>2737</v>
      </c>
      <c r="D30" s="91" t="s">
        <v>2738</v>
      </c>
      <c r="E30" s="92">
        <v>5141</v>
      </c>
      <c r="F30" s="90" t="s">
        <v>3744</v>
      </c>
      <c r="G30" s="929" t="s">
        <v>2739</v>
      </c>
      <c r="H30" s="958"/>
    </row>
    <row r="31" spans="1:8" x14ac:dyDescent="0.2">
      <c r="A31" s="89" t="s">
        <v>2741</v>
      </c>
      <c r="B31" s="90" t="s">
        <v>2742</v>
      </c>
      <c r="C31" s="91" t="s">
        <v>2743</v>
      </c>
      <c r="D31" s="91" t="s">
        <v>2744</v>
      </c>
      <c r="E31" s="92">
        <v>5141</v>
      </c>
      <c r="F31" s="90" t="s">
        <v>3744</v>
      </c>
      <c r="G31" s="929" t="s">
        <v>2745</v>
      </c>
      <c r="H31" s="910"/>
    </row>
    <row r="32" spans="1:8" x14ac:dyDescent="0.2">
      <c r="A32" s="89" t="s">
        <v>2746</v>
      </c>
      <c r="B32" s="90" t="s">
        <v>2747</v>
      </c>
      <c r="C32" s="91" t="s">
        <v>2748</v>
      </c>
      <c r="D32" s="91" t="s">
        <v>2749</v>
      </c>
      <c r="E32" s="92">
        <v>5146</v>
      </c>
      <c r="F32" s="90" t="s">
        <v>3744</v>
      </c>
      <c r="G32" s="929" t="s">
        <v>2750</v>
      </c>
      <c r="H32" s="910"/>
    </row>
    <row r="33" spans="1:8" x14ac:dyDescent="0.2">
      <c r="A33" s="89" t="s">
        <v>2741</v>
      </c>
      <c r="B33" s="985" t="s">
        <v>5299</v>
      </c>
      <c r="C33" s="985"/>
      <c r="D33" s="985"/>
      <c r="E33" s="985"/>
      <c r="F33" s="985"/>
      <c r="G33" s="929"/>
      <c r="H33" s="910"/>
    </row>
    <row r="34" spans="1:8" x14ac:dyDescent="0.2">
      <c r="A34" s="89" t="s">
        <v>2735</v>
      </c>
      <c r="B34" s="985" t="s">
        <v>5299</v>
      </c>
      <c r="C34" s="985"/>
      <c r="D34" s="985"/>
      <c r="E34" s="985"/>
      <c r="F34" s="985"/>
      <c r="G34" s="929"/>
      <c r="H34" s="910"/>
    </row>
    <row r="35" spans="1:8" x14ac:dyDescent="0.2">
      <c r="A35" s="89" t="s">
        <v>2718</v>
      </c>
      <c r="B35" s="985" t="s">
        <v>5299</v>
      </c>
      <c r="C35" s="985"/>
      <c r="D35" s="985"/>
      <c r="E35" s="985"/>
      <c r="F35" s="985"/>
      <c r="G35" s="985"/>
      <c r="H35" s="958"/>
    </row>
    <row r="36" spans="1:8" x14ac:dyDescent="0.2">
      <c r="A36" s="89" t="s">
        <v>2751</v>
      </c>
      <c r="B36" s="90" t="s">
        <v>2752</v>
      </c>
      <c r="C36" s="91" t="s">
        <v>2084</v>
      </c>
      <c r="D36" s="91" t="s">
        <v>2753</v>
      </c>
      <c r="E36" s="92">
        <v>5143</v>
      </c>
      <c r="F36" s="49" t="s">
        <v>3744</v>
      </c>
      <c r="G36" s="929" t="s">
        <v>2754</v>
      </c>
      <c r="H36" s="910"/>
    </row>
    <row r="37" spans="1:8" x14ac:dyDescent="0.2">
      <c r="A37" s="89" t="s">
        <v>2755</v>
      </c>
      <c r="B37" s="90" t="s">
        <v>2756</v>
      </c>
      <c r="C37" s="91" t="s">
        <v>2757</v>
      </c>
      <c r="D37" s="91" t="s">
        <v>2758</v>
      </c>
      <c r="E37" s="92">
        <v>5135</v>
      </c>
      <c r="F37" s="49" t="s">
        <v>3744</v>
      </c>
      <c r="G37" s="929" t="s">
        <v>2759</v>
      </c>
      <c r="H37" s="910"/>
    </row>
    <row r="38" spans="1:8" x14ac:dyDescent="0.2">
      <c r="A38" s="89" t="s">
        <v>2760</v>
      </c>
      <c r="B38" s="90" t="s">
        <v>4459</v>
      </c>
      <c r="C38" s="91" t="s">
        <v>2761</v>
      </c>
      <c r="D38" s="91" t="s">
        <v>2762</v>
      </c>
      <c r="E38" s="92">
        <v>5135</v>
      </c>
      <c r="F38" s="49" t="s">
        <v>3744</v>
      </c>
      <c r="G38" s="929" t="s">
        <v>2759</v>
      </c>
      <c r="H38" s="910"/>
    </row>
    <row r="39" spans="1:8" x14ac:dyDescent="0.2">
      <c r="A39" s="89" t="s">
        <v>2763</v>
      </c>
      <c r="B39" s="90" t="s">
        <v>2764</v>
      </c>
      <c r="C39" s="91" t="s">
        <v>2765</v>
      </c>
      <c r="D39" s="91" t="s">
        <v>2766</v>
      </c>
      <c r="E39" s="92">
        <v>5144</v>
      </c>
      <c r="F39" s="49" t="s">
        <v>3744</v>
      </c>
      <c r="G39" s="929" t="s">
        <v>2771</v>
      </c>
      <c r="H39" s="910"/>
    </row>
    <row r="40" spans="1:8" x14ac:dyDescent="0.2">
      <c r="A40" s="89" t="s">
        <v>2767</v>
      </c>
      <c r="B40" s="90" t="s">
        <v>4375</v>
      </c>
      <c r="C40" s="91" t="s">
        <v>2768</v>
      </c>
      <c r="D40" s="91" t="s">
        <v>2769</v>
      </c>
      <c r="E40" s="92">
        <v>5155</v>
      </c>
      <c r="F40" s="49" t="s">
        <v>3744</v>
      </c>
      <c r="G40" s="929" t="s">
        <v>2770</v>
      </c>
      <c r="H40" s="910"/>
    </row>
    <row r="41" spans="1:8" x14ac:dyDescent="0.2">
      <c r="A41" s="89" t="s">
        <v>2772</v>
      </c>
      <c r="B41" s="90" t="s">
        <v>2773</v>
      </c>
      <c r="C41" s="91" t="s">
        <v>2774</v>
      </c>
      <c r="D41" s="91" t="s">
        <v>2775</v>
      </c>
      <c r="E41" s="92">
        <v>5158</v>
      </c>
      <c r="F41" s="49" t="s">
        <v>3744</v>
      </c>
      <c r="G41" s="929" t="s">
        <v>2776</v>
      </c>
      <c r="H41" s="910"/>
    </row>
    <row r="42" spans="1:8" ht="13.5" thickBot="1" x14ac:dyDescent="0.25">
      <c r="A42" s="94" t="s">
        <v>2777</v>
      </c>
      <c r="B42" s="95" t="s">
        <v>924</v>
      </c>
      <c r="C42" s="96" t="s">
        <v>925</v>
      </c>
      <c r="D42" s="95" t="s">
        <v>921</v>
      </c>
      <c r="E42" s="97">
        <v>5169</v>
      </c>
      <c r="F42" s="95" t="s">
        <v>3744</v>
      </c>
      <c r="G42" s="977" t="s">
        <v>2778</v>
      </c>
      <c r="H42" s="961"/>
    </row>
    <row r="43" spans="1:8" x14ac:dyDescent="0.2">
      <c r="A43" s="29"/>
      <c r="B43" s="29"/>
      <c r="C43" s="29"/>
      <c r="D43" s="29"/>
      <c r="E43" s="29"/>
      <c r="F43" s="29"/>
      <c r="G43" s="29"/>
      <c r="H43" s="29"/>
    </row>
  </sheetData>
  <mergeCells count="49">
    <mergeCell ref="C10:D10"/>
    <mergeCell ref="A10:B10"/>
    <mergeCell ref="G39:H39"/>
    <mergeCell ref="G33:H33"/>
    <mergeCell ref="G34:H34"/>
    <mergeCell ref="G36:H36"/>
    <mergeCell ref="G35:H35"/>
    <mergeCell ref="A22:B22"/>
    <mergeCell ref="B20:H20"/>
    <mergeCell ref="B18:H18"/>
    <mergeCell ref="G22:H22"/>
    <mergeCell ref="A11:B11"/>
    <mergeCell ref="C11:D11"/>
    <mergeCell ref="E11:F11"/>
    <mergeCell ref="E10:F10"/>
    <mergeCell ref="B35:F35"/>
    <mergeCell ref="A1:B1"/>
    <mergeCell ref="C1:H1"/>
    <mergeCell ref="C2:H2"/>
    <mergeCell ref="A9:H9"/>
    <mergeCell ref="A3:B3"/>
    <mergeCell ref="A2:B2"/>
    <mergeCell ref="G4:H5"/>
    <mergeCell ref="C3:H3"/>
    <mergeCell ref="G42:H42"/>
    <mergeCell ref="G6:H7"/>
    <mergeCell ref="G23:H23"/>
    <mergeCell ref="G24:H24"/>
    <mergeCell ref="G25:H25"/>
    <mergeCell ref="G26:H26"/>
    <mergeCell ref="G29:H29"/>
    <mergeCell ref="G30:H30"/>
    <mergeCell ref="G37:H37"/>
    <mergeCell ref="G27:H27"/>
    <mergeCell ref="G40:H40"/>
    <mergeCell ref="G41:H41"/>
    <mergeCell ref="A12:H12"/>
    <mergeCell ref="E16:H16"/>
    <mergeCell ref="B16:C16"/>
    <mergeCell ref="D22:F22"/>
    <mergeCell ref="G28:H28"/>
    <mergeCell ref="G31:H31"/>
    <mergeCell ref="G38:H38"/>
    <mergeCell ref="D23:F23"/>
    <mergeCell ref="B28:F28"/>
    <mergeCell ref="B33:F33"/>
    <mergeCell ref="B34:F34"/>
    <mergeCell ref="G32:H32"/>
    <mergeCell ref="A23:B23"/>
  </mergeCells>
  <phoneticPr fontId="0" type="noConversion"/>
  <hyperlinks>
    <hyperlink ref="A2:B2" location="Overview!A1" display="Trails Overview" xr:uid="{00000000-0004-0000-2E00-000000000000}"/>
    <hyperlink ref="D5" location="ArsenalPT!A1" display="Arsenal Perimeter Trail" xr:uid="{00000000-0004-0000-2E00-000001000000}"/>
    <hyperlink ref="D4" location="'104E'!A1" display="104E Trail" xr:uid="{00000000-0004-0000-2E00-000002000000}"/>
  </hyperlinks>
  <pageMargins left="1" right="0.75" top="0.75" bottom="0.75" header="0.5" footer="0.5"/>
  <pageSetup scale="83" orientation="portrait" r:id="rId1"/>
  <headerFooter alignWithMargins="0">
    <oddHeader>&amp;L&amp;"Arial,Bold"&amp;Uhttp://geobiking.org&amp;C&amp;F</oddHeader>
    <oddFooter>&amp;LAuthor: &amp;"Arial,Bold"Robert Prehn&amp;CData free for personal use and remains property of author.&amp;R&amp;D</oddFooter>
  </headerFooter>
  <webPublishItems count="1">
    <webPublishItem id="18072" divId="CO_DN_18072" sourceType="sheet" destinationFile="C:\GPS\Bicycle\CO_DN\CO_DN_2CR.htm" title="GeoBiking CO_DN 2CR Trail Description"/>
  </webPublishItem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21">
    <pageSetUpPr fitToPage="1"/>
  </sheetPr>
  <dimension ref="A1:H40"/>
  <sheetViews>
    <sheetView topLeftCell="A21" zoomScaleNormal="100" workbookViewId="0">
      <selection activeCell="D39" sqref="D39"/>
    </sheetView>
  </sheetViews>
  <sheetFormatPr defaultRowHeight="12.75" x14ac:dyDescent="0.2"/>
  <cols>
    <col min="1" max="1" width="10.42578125" bestFit="1" customWidth="1"/>
    <col min="2" max="2" width="10.140625" bestFit="1" customWidth="1"/>
    <col min="3" max="3" width="12.140625" bestFit="1" customWidth="1"/>
    <col min="4" max="4" width="20.5703125" bestFit="1" customWidth="1"/>
    <col min="5" max="5" width="9" bestFit="1" customWidth="1"/>
    <col min="6" max="6" width="14.7109375" bestFit="1" customWidth="1"/>
    <col min="7" max="7" width="8.140625" bestFit="1" customWidth="1"/>
    <col min="8" max="8" width="21.7109375" customWidth="1"/>
  </cols>
  <sheetData>
    <row r="1" spans="1:8" ht="24.75" customHeight="1" x14ac:dyDescent="0.2">
      <c r="A1" s="870" t="s">
        <v>6532</v>
      </c>
      <c r="B1" s="871"/>
      <c r="C1" s="872" t="s">
        <v>2066</v>
      </c>
      <c r="D1" s="873"/>
      <c r="E1" s="873"/>
      <c r="F1" s="873"/>
      <c r="G1" s="873"/>
      <c r="H1" s="873"/>
    </row>
    <row r="2" spans="1:8" x14ac:dyDescent="0.2">
      <c r="A2" s="874" t="s">
        <v>2679</v>
      </c>
      <c r="B2" s="874"/>
      <c r="C2" s="875" t="s">
        <v>2065</v>
      </c>
      <c r="D2" s="875"/>
      <c r="E2" s="875"/>
      <c r="F2" s="875"/>
      <c r="G2" s="875"/>
      <c r="H2" s="875"/>
    </row>
    <row r="3" spans="1:8" x14ac:dyDescent="0.2">
      <c r="A3" s="874"/>
      <c r="B3" s="874"/>
      <c r="C3" s="18"/>
      <c r="E3" s="25"/>
      <c r="F3" s="25"/>
      <c r="G3" s="25"/>
      <c r="H3" s="25"/>
    </row>
    <row r="4" spans="1:8" ht="12.75" customHeight="1" x14ac:dyDescent="0.2">
      <c r="A4" s="186" t="s">
        <v>2545</v>
      </c>
      <c r="B4" s="173" t="s">
        <v>2540</v>
      </c>
      <c r="C4" s="27" t="s">
        <v>220</v>
      </c>
      <c r="D4" s="2" t="s">
        <v>474</v>
      </c>
      <c r="E4" s="25"/>
      <c r="F4" s="27" t="s">
        <v>3975</v>
      </c>
      <c r="G4" s="876" t="s">
        <v>87</v>
      </c>
      <c r="H4" s="876"/>
    </row>
    <row r="5" spans="1:8" ht="12.75" customHeight="1" x14ac:dyDescent="0.2">
      <c r="A5" s="209"/>
      <c r="B5" s="57"/>
      <c r="C5" s="27"/>
      <c r="D5" s="2" t="s">
        <v>430</v>
      </c>
      <c r="E5" s="25"/>
      <c r="F5" s="34"/>
      <c r="G5" s="876"/>
      <c r="H5" s="876"/>
    </row>
    <row r="6" spans="1:8" x14ac:dyDescent="0.2">
      <c r="C6" s="45"/>
      <c r="D6" s="874" t="s">
        <v>7436</v>
      </c>
      <c r="E6" s="874"/>
      <c r="F6" s="25"/>
      <c r="G6" s="876"/>
      <c r="H6" s="876"/>
    </row>
    <row r="7" spans="1:8" x14ac:dyDescent="0.2">
      <c r="A7" s="28" t="s">
        <v>5202</v>
      </c>
      <c r="B7" s="3">
        <f>COUNT(E27:E38)</f>
        <v>12</v>
      </c>
      <c r="C7" s="45"/>
      <c r="D7" s="2" t="s">
        <v>5164</v>
      </c>
      <c r="E7" s="25" t="s">
        <v>3146</v>
      </c>
      <c r="F7" s="25"/>
      <c r="G7" s="38"/>
      <c r="H7" s="38"/>
    </row>
    <row r="8" spans="1:8" x14ac:dyDescent="0.2">
      <c r="C8" s="45"/>
      <c r="D8" s="2" t="s">
        <v>432</v>
      </c>
      <c r="E8" s="25" t="s">
        <v>3146</v>
      </c>
      <c r="F8" s="200" t="s">
        <v>4871</v>
      </c>
      <c r="G8" s="890" t="s">
        <v>7453</v>
      </c>
      <c r="H8" s="876"/>
    </row>
    <row r="9" spans="1:8" x14ac:dyDescent="0.2">
      <c r="A9" s="2"/>
      <c r="B9" s="2"/>
      <c r="C9" s="45"/>
      <c r="D9" s="874" t="s">
        <v>7452</v>
      </c>
      <c r="E9" s="874"/>
      <c r="F9" s="205">
        <v>42454</v>
      </c>
      <c r="G9" s="876"/>
      <c r="H9" s="876"/>
    </row>
    <row r="10" spans="1:8" ht="13.5" thickBot="1" x14ac:dyDescent="0.25">
      <c r="C10" s="9"/>
      <c r="D10" s="2"/>
    </row>
    <row r="11" spans="1:8" x14ac:dyDescent="0.2">
      <c r="A11" s="877" t="s">
        <v>5619</v>
      </c>
      <c r="B11" s="878"/>
      <c r="C11" s="878"/>
      <c r="D11" s="878"/>
      <c r="E11" s="878"/>
      <c r="F11" s="878"/>
      <c r="G11" s="878"/>
      <c r="H11" s="879"/>
    </row>
    <row r="12" spans="1:8" s="24" customFormat="1" ht="13.5" thickBot="1" x14ac:dyDescent="0.25">
      <c r="A12" s="880" t="s">
        <v>3816</v>
      </c>
      <c r="B12" s="881"/>
      <c r="C12" s="882" t="s">
        <v>3817</v>
      </c>
      <c r="D12" s="882"/>
      <c r="E12" s="882" t="s">
        <v>3818</v>
      </c>
      <c r="F12" s="882"/>
      <c r="G12" s="191"/>
      <c r="H12" s="196" t="s">
        <v>530</v>
      </c>
    </row>
    <row r="13" spans="1:8" ht="13.5" thickBot="1" x14ac:dyDescent="0.25">
      <c r="A13" s="883"/>
      <c r="B13" s="883"/>
      <c r="C13" s="974">
        <v>5.7</v>
      </c>
      <c r="D13" s="1256"/>
      <c r="E13" s="883">
        <v>4.4000000000000004</v>
      </c>
      <c r="F13" s="883"/>
      <c r="G13" s="192"/>
    </row>
    <row r="14" spans="1:8" x14ac:dyDescent="0.2">
      <c r="A14" s="867" t="s">
        <v>3081</v>
      </c>
      <c r="B14" s="868"/>
      <c r="C14" s="868"/>
      <c r="D14" s="868"/>
      <c r="E14" s="868"/>
      <c r="F14" s="868"/>
      <c r="G14" s="868"/>
      <c r="H14" s="869"/>
    </row>
    <row r="15" spans="1:8" ht="13.5" thickBot="1" x14ac:dyDescent="0.25">
      <c r="A15" s="12" t="s">
        <v>3819</v>
      </c>
      <c r="B15" s="13" t="s">
        <v>3820</v>
      </c>
      <c r="C15" s="14" t="s">
        <v>3821</v>
      </c>
      <c r="D15" s="13" t="s">
        <v>3822</v>
      </c>
      <c r="E15" s="13" t="s">
        <v>3823</v>
      </c>
      <c r="F15" s="13" t="s">
        <v>3363</v>
      </c>
      <c r="G15" s="13" t="s">
        <v>1388</v>
      </c>
      <c r="H15" s="195" t="s">
        <v>3824</v>
      </c>
    </row>
    <row r="16" spans="1:8" s="8" customFormat="1" x14ac:dyDescent="0.2">
      <c r="A16" s="21">
        <v>5407</v>
      </c>
      <c r="B16" s="21">
        <v>5250</v>
      </c>
      <c r="C16" s="22">
        <v>5230</v>
      </c>
      <c r="D16" s="22">
        <v>5407</v>
      </c>
      <c r="E16" s="22">
        <f>B16 - A16</f>
        <v>-157</v>
      </c>
      <c r="F16" s="22">
        <v>103</v>
      </c>
      <c r="G16" s="22"/>
      <c r="H16" s="3">
        <v>1</v>
      </c>
    </row>
    <row r="17" spans="1:8" s="8" customFormat="1" x14ac:dyDescent="0.2">
      <c r="A17" s="19"/>
      <c r="B17" s="19"/>
      <c r="C17" s="16"/>
      <c r="D17" s="17"/>
      <c r="E17" s="17"/>
      <c r="F17" s="17"/>
      <c r="G17" s="17"/>
      <c r="H17" s="17"/>
    </row>
    <row r="18" spans="1:8" s="8" customFormat="1" x14ac:dyDescent="0.2">
      <c r="A18" s="148" t="s">
        <v>3079</v>
      </c>
      <c r="B18" s="888" t="s">
        <v>5497</v>
      </c>
      <c r="C18" s="889"/>
      <c r="D18" s="177" t="s">
        <v>3080</v>
      </c>
      <c r="E18" s="890" t="s">
        <v>4553</v>
      </c>
      <c r="F18" s="890"/>
      <c r="G18" s="890"/>
      <c r="H18" s="890"/>
    </row>
    <row r="19" spans="1:8" s="8" customFormat="1" x14ac:dyDescent="0.2">
      <c r="A19" s="19"/>
      <c r="B19" s="19"/>
      <c r="C19" s="16"/>
      <c r="D19" s="175" t="s">
        <v>1165</v>
      </c>
      <c r="E19" s="244" t="s">
        <v>194</v>
      </c>
      <c r="F19" s="17"/>
      <c r="G19" s="17"/>
      <c r="H19" s="17"/>
    </row>
    <row r="20" spans="1:8" s="8" customFormat="1" ht="12.75" customHeight="1" x14ac:dyDescent="0.2">
      <c r="A20" s="148" t="s">
        <v>3083</v>
      </c>
      <c r="B20" s="891" t="s">
        <v>2067</v>
      </c>
      <c r="C20" s="892"/>
      <c r="D20" s="892"/>
      <c r="E20" s="892"/>
      <c r="F20" s="892"/>
      <c r="G20" s="892"/>
      <c r="H20" s="892"/>
    </row>
    <row r="21" spans="1:8" s="8" customFormat="1" x14ac:dyDescent="0.2">
      <c r="A21" s="19"/>
      <c r="B21" s="19"/>
      <c r="C21" s="16"/>
      <c r="D21" s="17"/>
      <c r="E21" s="17"/>
      <c r="F21" s="17"/>
      <c r="G21" s="17"/>
      <c r="H21" s="17"/>
    </row>
    <row r="22" spans="1:8" s="8" customFormat="1" ht="27.75" customHeight="1" x14ac:dyDescent="0.2">
      <c r="A22" s="178" t="s">
        <v>3085</v>
      </c>
      <c r="B22" s="1265" t="s">
        <v>7499</v>
      </c>
      <c r="C22" s="892"/>
      <c r="D22" s="892"/>
      <c r="E22" s="892"/>
      <c r="F22" s="892"/>
      <c r="G22" s="892"/>
      <c r="H22" s="892"/>
    </row>
    <row r="23" spans="1:8" ht="13.5" thickBot="1" x14ac:dyDescent="0.25">
      <c r="C23" s="1"/>
    </row>
    <row r="24" spans="1:8" ht="13.5" thickBot="1" x14ac:dyDescent="0.25">
      <c r="A24" s="895" t="s">
        <v>2683</v>
      </c>
      <c r="B24" s="896"/>
      <c r="C24" s="163" t="s">
        <v>5913</v>
      </c>
      <c r="D24" s="897" t="s">
        <v>5907</v>
      </c>
      <c r="E24" s="898"/>
      <c r="F24" s="899"/>
      <c r="G24" s="897" t="s">
        <v>5906</v>
      </c>
      <c r="H24" s="899"/>
    </row>
    <row r="25" spans="1:8" ht="27" customHeight="1" thickBot="1" x14ac:dyDescent="0.25">
      <c r="A25" s="1316" t="s">
        <v>5334</v>
      </c>
      <c r="B25" s="1316"/>
      <c r="C25" s="232" t="s">
        <v>5334</v>
      </c>
      <c r="D25" s="901" t="s">
        <v>1800</v>
      </c>
      <c r="E25" s="876"/>
      <c r="F25" s="876"/>
      <c r="G25" s="902" t="s">
        <v>1801</v>
      </c>
      <c r="H25" s="902"/>
    </row>
    <row r="26" spans="1:8" s="3" customFormat="1" ht="13.5" thickBot="1" x14ac:dyDescent="0.25">
      <c r="A26" s="4" t="s">
        <v>3488</v>
      </c>
      <c r="B26" s="4" t="s">
        <v>3320</v>
      </c>
      <c r="C26" s="5" t="s">
        <v>3319</v>
      </c>
      <c r="D26" s="4" t="s">
        <v>3992</v>
      </c>
      <c r="E26" s="4" t="s">
        <v>3486</v>
      </c>
      <c r="F26" s="4" t="s">
        <v>3318</v>
      </c>
      <c r="G26" s="903" t="s">
        <v>3950</v>
      </c>
      <c r="H26" s="904"/>
    </row>
    <row r="27" spans="1:8" ht="26.25" customHeight="1" x14ac:dyDescent="0.2">
      <c r="A27" s="123" t="s">
        <v>7448</v>
      </c>
      <c r="B27" s="536" t="s">
        <v>7449</v>
      </c>
      <c r="C27" s="536" t="s">
        <v>2443</v>
      </c>
      <c r="D27" s="544" t="s">
        <v>7450</v>
      </c>
      <c r="E27" s="126">
        <v>5397</v>
      </c>
      <c r="F27" s="544" t="s">
        <v>3744</v>
      </c>
      <c r="G27" s="905" t="s">
        <v>7451</v>
      </c>
      <c r="H27" s="906"/>
    </row>
    <row r="28" spans="1:8" x14ac:dyDescent="0.2">
      <c r="A28" s="157" t="s">
        <v>1013</v>
      </c>
      <c r="B28" s="50" t="s">
        <v>1014</v>
      </c>
      <c r="C28" s="50" t="s">
        <v>1015</v>
      </c>
      <c r="D28" s="49" t="s">
        <v>1016</v>
      </c>
      <c r="E28" s="128">
        <v>5366</v>
      </c>
      <c r="F28" s="49" t="s">
        <v>116</v>
      </c>
      <c r="G28" s="929" t="s">
        <v>1016</v>
      </c>
      <c r="H28" s="910"/>
    </row>
    <row r="29" spans="1:8" x14ac:dyDescent="0.2">
      <c r="A29" s="127" t="s">
        <v>453</v>
      </c>
      <c r="B29" s="50" t="s">
        <v>2550</v>
      </c>
      <c r="C29" s="50" t="s">
        <v>5702</v>
      </c>
      <c r="D29" s="49" t="s">
        <v>1804</v>
      </c>
      <c r="E29" s="128">
        <v>5311</v>
      </c>
      <c r="F29" s="49" t="s">
        <v>3744</v>
      </c>
      <c r="G29" s="929" t="s">
        <v>2551</v>
      </c>
      <c r="H29" s="910"/>
    </row>
    <row r="30" spans="1:8" ht="26.25" customHeight="1" x14ac:dyDescent="0.2">
      <c r="A30" s="127" t="s">
        <v>454</v>
      </c>
      <c r="B30" s="50" t="s">
        <v>1128</v>
      </c>
      <c r="C30" s="50" t="s">
        <v>5703</v>
      </c>
      <c r="D30" s="49" t="s">
        <v>477</v>
      </c>
      <c r="E30" s="128">
        <v>5287</v>
      </c>
      <c r="F30" s="49" t="s">
        <v>3744</v>
      </c>
      <c r="G30" s="929" t="s">
        <v>478</v>
      </c>
      <c r="H30" s="910"/>
    </row>
    <row r="31" spans="1:8" ht="38.25" customHeight="1" x14ac:dyDescent="0.2">
      <c r="A31" s="127" t="s">
        <v>5473</v>
      </c>
      <c r="B31" s="50" t="s">
        <v>5211</v>
      </c>
      <c r="C31" s="50" t="s">
        <v>1124</v>
      </c>
      <c r="D31" s="49" t="s">
        <v>1096</v>
      </c>
      <c r="E31" s="128">
        <v>5259</v>
      </c>
      <c r="F31" s="49" t="s">
        <v>3744</v>
      </c>
      <c r="G31" s="929" t="s">
        <v>1588</v>
      </c>
      <c r="H31" s="910"/>
    </row>
    <row r="32" spans="1:8" x14ac:dyDescent="0.2">
      <c r="A32" s="127" t="s">
        <v>5474</v>
      </c>
      <c r="B32" s="50" t="s">
        <v>1805</v>
      </c>
      <c r="C32" s="50" t="s">
        <v>1806</v>
      </c>
      <c r="D32" s="49" t="s">
        <v>1589</v>
      </c>
      <c r="E32" s="128">
        <v>5259</v>
      </c>
      <c r="F32" s="49" t="s">
        <v>116</v>
      </c>
      <c r="G32" s="929" t="s">
        <v>2553</v>
      </c>
      <c r="H32" s="910"/>
    </row>
    <row r="33" spans="1:8" x14ac:dyDescent="0.2">
      <c r="A33" s="127" t="s">
        <v>1803</v>
      </c>
      <c r="B33" s="50" t="s">
        <v>3503</v>
      </c>
      <c r="C33" s="50" t="s">
        <v>5659</v>
      </c>
      <c r="D33" s="49" t="s">
        <v>1802</v>
      </c>
      <c r="E33" s="128">
        <v>5256</v>
      </c>
      <c r="F33" s="49" t="s">
        <v>3744</v>
      </c>
      <c r="G33" s="929" t="s">
        <v>2552</v>
      </c>
      <c r="H33" s="910"/>
    </row>
    <row r="34" spans="1:8" x14ac:dyDescent="0.2">
      <c r="A34" s="127" t="s">
        <v>5475</v>
      </c>
      <c r="B34" s="50" t="s">
        <v>5212</v>
      </c>
      <c r="C34" s="50" t="s">
        <v>5219</v>
      </c>
      <c r="D34" s="49" t="s">
        <v>1097</v>
      </c>
      <c r="E34" s="128">
        <v>5259</v>
      </c>
      <c r="F34" s="49" t="s">
        <v>2954</v>
      </c>
      <c r="G34" s="929" t="s">
        <v>2068</v>
      </c>
      <c r="H34" s="910"/>
    </row>
    <row r="35" spans="1:8" x14ac:dyDescent="0.2">
      <c r="A35" s="127" t="s">
        <v>5476</v>
      </c>
      <c r="B35" s="50" t="s">
        <v>5213</v>
      </c>
      <c r="C35" s="50" t="s">
        <v>5218</v>
      </c>
      <c r="D35" s="49" t="s">
        <v>1098</v>
      </c>
      <c r="E35" s="128">
        <v>5252</v>
      </c>
      <c r="F35" s="49" t="s">
        <v>3744</v>
      </c>
      <c r="G35" s="929" t="s">
        <v>2069</v>
      </c>
      <c r="H35" s="910"/>
    </row>
    <row r="36" spans="1:8" x14ac:dyDescent="0.2">
      <c r="A36" s="127" t="s">
        <v>5477</v>
      </c>
      <c r="B36" s="50" t="s">
        <v>5214</v>
      </c>
      <c r="C36" s="50" t="s">
        <v>5217</v>
      </c>
      <c r="D36" s="49" t="s">
        <v>1099</v>
      </c>
      <c r="E36" s="128">
        <v>5259</v>
      </c>
      <c r="F36" s="49" t="s">
        <v>1099</v>
      </c>
      <c r="G36" s="929" t="s">
        <v>1099</v>
      </c>
      <c r="H36" s="910"/>
    </row>
    <row r="37" spans="1:8" x14ac:dyDescent="0.2">
      <c r="A37" s="127" t="s">
        <v>2921</v>
      </c>
      <c r="B37" s="50" t="s">
        <v>2918</v>
      </c>
      <c r="C37" s="50" t="s">
        <v>2919</v>
      </c>
      <c r="D37" s="49" t="s">
        <v>1280</v>
      </c>
      <c r="E37" s="128">
        <v>5249</v>
      </c>
      <c r="F37" s="49" t="s">
        <v>3744</v>
      </c>
      <c r="G37" s="929" t="s">
        <v>2920</v>
      </c>
      <c r="H37" s="910"/>
    </row>
    <row r="38" spans="1:8" ht="13.5" thickBot="1" x14ac:dyDescent="0.25">
      <c r="A38" s="129" t="s">
        <v>5478</v>
      </c>
      <c r="B38" s="131" t="s">
        <v>5215</v>
      </c>
      <c r="C38" s="131" t="s">
        <v>5216</v>
      </c>
      <c r="D38" s="130" t="s">
        <v>1100</v>
      </c>
      <c r="E38" s="132">
        <v>5252</v>
      </c>
      <c r="F38" s="130" t="s">
        <v>3744</v>
      </c>
      <c r="G38" s="977" t="s">
        <v>1587</v>
      </c>
      <c r="H38" s="978"/>
    </row>
    <row r="40" spans="1:8" s="8" customFormat="1" x14ac:dyDescent="0.2">
      <c r="A40" s="28" t="s">
        <v>295</v>
      </c>
      <c r="B40" s="2" t="s">
        <v>2169</v>
      </c>
    </row>
  </sheetData>
  <mergeCells count="40">
    <mergeCell ref="G36:H36"/>
    <mergeCell ref="G38:H38"/>
    <mergeCell ref="G32:H32"/>
    <mergeCell ref="G33:H33"/>
    <mergeCell ref="G34:H34"/>
    <mergeCell ref="G35:H35"/>
    <mergeCell ref="G37:H37"/>
    <mergeCell ref="G28:H28"/>
    <mergeCell ref="G29:H29"/>
    <mergeCell ref="G30:H30"/>
    <mergeCell ref="G31:H31"/>
    <mergeCell ref="G26:H26"/>
    <mergeCell ref="G27:H27"/>
    <mergeCell ref="B22:H22"/>
    <mergeCell ref="A24:B24"/>
    <mergeCell ref="A25:B25"/>
    <mergeCell ref="D24:F24"/>
    <mergeCell ref="D25:F25"/>
    <mergeCell ref="G24:H24"/>
    <mergeCell ref="G25:H25"/>
    <mergeCell ref="B20:H20"/>
    <mergeCell ref="A14:H14"/>
    <mergeCell ref="E18:H18"/>
    <mergeCell ref="B18:C18"/>
    <mergeCell ref="A12:B12"/>
    <mergeCell ref="C12:D12"/>
    <mergeCell ref="E12:F12"/>
    <mergeCell ref="A13:B13"/>
    <mergeCell ref="C13:D13"/>
    <mergeCell ref="E13:F13"/>
    <mergeCell ref="A1:B1"/>
    <mergeCell ref="C1:H1"/>
    <mergeCell ref="C2:H2"/>
    <mergeCell ref="A11:H11"/>
    <mergeCell ref="A3:B3"/>
    <mergeCell ref="A2:B2"/>
    <mergeCell ref="G4:H6"/>
    <mergeCell ref="G8:H9"/>
    <mergeCell ref="D9:E9"/>
    <mergeCell ref="D6:E6"/>
  </mergeCells>
  <phoneticPr fontId="0" type="noConversion"/>
  <hyperlinks>
    <hyperlink ref="D6" location="HomeFOrchard!A1" display="Home Farm Orchard Trail" xr:uid="{00000000-0004-0000-2F00-000000000000}"/>
    <hyperlink ref="D8" location="SkyWoodThorn!A1" display="Sky Wood Thorn Trail" xr:uid="{00000000-0004-0000-2F00-000001000000}"/>
    <hyperlink ref="D7" location="RiverParkLee!A1" display="River Park Lee Trail" xr:uid="{00000000-0004-0000-2F00-000002000000}"/>
    <hyperlink ref="D4" location="'128th'!A1" display="128th MUP" xr:uid="{00000000-0004-0000-2F00-000003000000}"/>
    <hyperlink ref="A2:B2" location="Overview!A1" tooltip="Go to Trail Network Overview sheet" display="Trail Network Overview" xr:uid="{00000000-0004-0000-2F00-000004000000}"/>
    <hyperlink ref="B40" location="RTD!A80" display="RTD-WGR" xr:uid="{00000000-0004-0000-2F00-000005000000}"/>
    <hyperlink ref="D5" location="FarmersCanalNE!A1" display="Farmers Canal NE Trail" xr:uid="{00000000-0004-0000-2F00-000006000000}"/>
    <hyperlink ref="D9:E9" location="UPGerman!A1" display="12UP German MUP" xr:uid="{00000000-0004-0000-2F00-000007000000}"/>
  </hyperlinks>
  <pageMargins left="1" right="0.75" top="0.75" bottom="0.75" header="0.5" footer="0.5"/>
  <pageSetup scale="80" orientation="portrait" r:id="rId1"/>
  <headerFooter alignWithMargins="0">
    <oddHeader>&amp;L&amp;"Arial,Bold"&amp;Uhttp://geobiking.org&amp;C&amp;F</oddHeader>
    <oddFooter>&amp;LAuthor: &amp;"Arial,Bold"Robert Prehn&amp;CData free for personal use and remains property of author.&amp;R&amp;D</oddFooter>
  </headerFooter>
  <webPublishItems count="1">
    <webPublishItem id="14013" divId="DR_North_14013" sourceType="sheet" destinationFile="C:\GPS\Bicycle\CO_DN\CO_DN_SD.htm" title="GeoBiking CO_DN SD Trail Description"/>
  </webPublishItem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58"/>
  <sheetViews>
    <sheetView topLeftCell="A26" zoomScaleNormal="100" workbookViewId="0">
      <selection sqref="A1:B1"/>
    </sheetView>
  </sheetViews>
  <sheetFormatPr defaultRowHeight="12.75" x14ac:dyDescent="0.2"/>
  <cols>
    <col min="1" max="1" width="10.42578125" bestFit="1" customWidth="1"/>
    <col min="2" max="2" width="11.42578125" bestFit="1" customWidth="1"/>
    <col min="3" max="3" width="13.140625" bestFit="1" customWidth="1"/>
    <col min="4" max="4" width="22.7109375" customWidth="1"/>
    <col min="5" max="5" width="8" bestFit="1" customWidth="1"/>
    <col min="6" max="6" width="14.7109375" bestFit="1" customWidth="1"/>
    <col min="7" max="7" width="8.140625" bestFit="1" customWidth="1"/>
    <col min="8" max="8" width="29" customWidth="1"/>
  </cols>
  <sheetData>
    <row r="1" spans="1:8" ht="23.25" customHeight="1" x14ac:dyDescent="0.2">
      <c r="A1" s="942" t="s">
        <v>2030</v>
      </c>
      <c r="B1" s="943"/>
      <c r="C1" s="872" t="s">
        <v>2030</v>
      </c>
      <c r="D1" s="873"/>
      <c r="E1" s="873"/>
      <c r="F1" s="873"/>
      <c r="G1" s="873"/>
      <c r="H1" s="873"/>
    </row>
    <row r="2" spans="1:8" ht="18.75" customHeight="1" x14ac:dyDescent="0.2">
      <c r="A2" s="874" t="s">
        <v>2679</v>
      </c>
      <c r="B2" s="874"/>
      <c r="C2" s="872" t="s">
        <v>7173</v>
      </c>
      <c r="D2" s="944"/>
      <c r="E2" s="944"/>
      <c r="F2" s="944"/>
      <c r="G2" s="944"/>
      <c r="H2" s="944"/>
    </row>
    <row r="3" spans="1:8" x14ac:dyDescent="0.2">
      <c r="A3" s="874"/>
      <c r="B3" s="874"/>
      <c r="C3" s="18"/>
      <c r="E3" s="25"/>
      <c r="F3" s="25"/>
      <c r="G3" s="25"/>
      <c r="H3" s="25"/>
    </row>
    <row r="4" spans="1:8" x14ac:dyDescent="0.2">
      <c r="A4" s="186" t="s">
        <v>2545</v>
      </c>
      <c r="B4" s="610">
        <v>120</v>
      </c>
      <c r="C4" s="27" t="s">
        <v>220</v>
      </c>
      <c r="D4" s="916" t="s">
        <v>7174</v>
      </c>
      <c r="E4" s="916"/>
      <c r="F4" s="27" t="s">
        <v>3975</v>
      </c>
      <c r="G4" s="945"/>
      <c r="H4" s="945"/>
    </row>
    <row r="5" spans="1:8" x14ac:dyDescent="0.2">
      <c r="A5" s="209"/>
      <c r="B5" s="52"/>
      <c r="C5" s="27"/>
      <c r="D5" s="874" t="s">
        <v>29</v>
      </c>
      <c r="E5" s="874"/>
      <c r="F5" s="34"/>
      <c r="G5" s="945"/>
      <c r="H5" s="945"/>
    </row>
    <row r="6" spans="1:8" x14ac:dyDescent="0.2">
      <c r="A6" s="209"/>
      <c r="B6" s="52"/>
      <c r="C6" s="27"/>
      <c r="D6" s="874" t="s">
        <v>1713</v>
      </c>
      <c r="E6" s="874"/>
      <c r="F6" s="34"/>
      <c r="G6" s="34"/>
      <c r="H6" s="34"/>
    </row>
    <row r="7" spans="1:8" x14ac:dyDescent="0.2">
      <c r="A7" s="209"/>
      <c r="B7" s="52"/>
      <c r="C7" s="27"/>
      <c r="D7" s="874" t="s">
        <v>7175</v>
      </c>
      <c r="E7" s="874"/>
      <c r="F7" s="34"/>
      <c r="G7" s="34"/>
      <c r="H7" s="34"/>
    </row>
    <row r="8" spans="1:8" x14ac:dyDescent="0.2">
      <c r="A8" s="209"/>
      <c r="B8" s="52"/>
      <c r="C8" s="27"/>
      <c r="D8" s="874" t="s">
        <v>321</v>
      </c>
      <c r="E8" s="874"/>
      <c r="F8" s="34"/>
      <c r="G8" s="34"/>
      <c r="H8" s="34"/>
    </row>
    <row r="9" spans="1:8" x14ac:dyDescent="0.2">
      <c r="A9" s="209"/>
      <c r="B9" s="52"/>
      <c r="C9" s="27"/>
      <c r="D9" s="874" t="s">
        <v>5150</v>
      </c>
      <c r="E9" s="874"/>
      <c r="F9" s="34"/>
      <c r="G9" s="34"/>
      <c r="H9" s="34"/>
    </row>
    <row r="10" spans="1:8" x14ac:dyDescent="0.2">
      <c r="A10" s="209"/>
      <c r="B10" s="52"/>
      <c r="C10" s="27"/>
      <c r="D10" s="874" t="s">
        <v>7454</v>
      </c>
      <c r="E10" s="874"/>
      <c r="F10" s="34"/>
      <c r="G10" s="34"/>
      <c r="H10" s="34"/>
    </row>
    <row r="11" spans="1:8" x14ac:dyDescent="0.2">
      <c r="A11" s="209"/>
      <c r="B11" s="52"/>
      <c r="C11" s="27"/>
      <c r="D11" s="874" t="s">
        <v>6115</v>
      </c>
      <c r="E11" s="874"/>
      <c r="F11" s="34"/>
      <c r="G11" s="34"/>
      <c r="H11" s="34"/>
    </row>
    <row r="12" spans="1:8" x14ac:dyDescent="0.2">
      <c r="A12" s="209"/>
      <c r="B12" s="52"/>
      <c r="C12" s="27"/>
      <c r="D12" s="874" t="s">
        <v>3951</v>
      </c>
      <c r="E12" s="874"/>
      <c r="F12" s="34"/>
      <c r="G12" s="34"/>
      <c r="H12" s="34"/>
    </row>
    <row r="13" spans="1:8" x14ac:dyDescent="0.2">
      <c r="A13" s="143"/>
      <c r="B13" s="52"/>
      <c r="C13" s="27"/>
      <c r="D13" s="874" t="s">
        <v>5077</v>
      </c>
      <c r="E13" s="874"/>
      <c r="F13" s="34"/>
      <c r="G13" s="34"/>
      <c r="H13" s="34"/>
    </row>
    <row r="14" spans="1:8" x14ac:dyDescent="0.2">
      <c r="A14" s="143"/>
      <c r="B14" s="52"/>
      <c r="C14" s="27"/>
      <c r="D14" s="874" t="s">
        <v>2518</v>
      </c>
      <c r="E14" s="874"/>
      <c r="F14" s="34"/>
      <c r="G14" s="34"/>
      <c r="H14" s="34"/>
    </row>
    <row r="15" spans="1:8" x14ac:dyDescent="0.2">
      <c r="C15" s="45"/>
      <c r="D15" s="874" t="s">
        <v>5142</v>
      </c>
      <c r="E15" s="874"/>
      <c r="F15" s="200" t="s">
        <v>4508</v>
      </c>
      <c r="G15" s="947" t="s">
        <v>7479</v>
      </c>
      <c r="H15" s="944"/>
    </row>
    <row r="16" spans="1:8" x14ac:dyDescent="0.2">
      <c r="A16" s="28" t="s">
        <v>5202</v>
      </c>
      <c r="B16" s="3">
        <f>COUNT(E36:E58)</f>
        <v>22</v>
      </c>
      <c r="C16" s="45"/>
      <c r="D16" s="874" t="s">
        <v>5143</v>
      </c>
      <c r="E16" s="874"/>
      <c r="F16" s="290" t="s">
        <v>7299</v>
      </c>
      <c r="G16" s="26"/>
      <c r="H16" s="26"/>
    </row>
    <row r="17" spans="1:8" x14ac:dyDescent="0.2">
      <c r="A17" s="143"/>
      <c r="B17" s="3"/>
      <c r="C17" s="247"/>
      <c r="D17" s="2"/>
      <c r="E17" s="2"/>
      <c r="F17" s="200" t="s">
        <v>4871</v>
      </c>
      <c r="G17" s="955" t="s">
        <v>8181</v>
      </c>
      <c r="H17" s="944"/>
    </row>
    <row r="18" spans="1:8" ht="25.5" customHeight="1" x14ac:dyDescent="0.2">
      <c r="A18" s="148" t="s">
        <v>5794</v>
      </c>
      <c r="B18" s="956" t="s">
        <v>7176</v>
      </c>
      <c r="C18" s="957"/>
      <c r="D18" s="957"/>
      <c r="E18" s="957"/>
      <c r="F18" s="330">
        <v>44048</v>
      </c>
      <c r="G18" s="944"/>
      <c r="H18" s="944"/>
    </row>
    <row r="19" spans="1:8" ht="13.5" thickBot="1" x14ac:dyDescent="0.25">
      <c r="A19" s="2"/>
      <c r="B19" s="2"/>
      <c r="C19" s="247"/>
      <c r="E19" s="25"/>
      <c r="F19" s="205"/>
      <c r="G19" s="26"/>
    </row>
    <row r="20" spans="1:8" x14ac:dyDescent="0.2">
      <c r="A20" s="877" t="s">
        <v>5619</v>
      </c>
      <c r="B20" s="878"/>
      <c r="C20" s="878"/>
      <c r="D20" s="878"/>
      <c r="E20" s="878"/>
      <c r="F20" s="878"/>
      <c r="G20" s="878"/>
      <c r="H20" s="879"/>
    </row>
    <row r="21" spans="1:8" s="24" customFormat="1" ht="13.5" thickBot="1" x14ac:dyDescent="0.25">
      <c r="A21" s="880" t="s">
        <v>3816</v>
      </c>
      <c r="B21" s="881"/>
      <c r="C21" s="882" t="s">
        <v>3817</v>
      </c>
      <c r="D21" s="882"/>
      <c r="E21" s="882" t="s">
        <v>3818</v>
      </c>
      <c r="F21" s="882"/>
      <c r="G21" s="191"/>
      <c r="H21" s="196" t="s">
        <v>530</v>
      </c>
    </row>
    <row r="22" spans="1:8" ht="13.5" thickBot="1" x14ac:dyDescent="0.25">
      <c r="A22" s="940"/>
      <c r="B22" s="940"/>
      <c r="C22" s="974">
        <v>13.9</v>
      </c>
      <c r="D22" s="941"/>
      <c r="E22" s="883">
        <v>12.5</v>
      </c>
      <c r="F22" s="883"/>
      <c r="G22" s="192"/>
    </row>
    <row r="23" spans="1:8" x14ac:dyDescent="0.2">
      <c r="A23" s="867" t="s">
        <v>3081</v>
      </c>
      <c r="B23" s="868"/>
      <c r="C23" s="868"/>
      <c r="D23" s="868"/>
      <c r="E23" s="868"/>
      <c r="F23" s="868"/>
      <c r="G23" s="868"/>
      <c r="H23" s="869"/>
    </row>
    <row r="24" spans="1:8" ht="13.5" thickBot="1" x14ac:dyDescent="0.25">
      <c r="A24" s="12" t="s">
        <v>3819</v>
      </c>
      <c r="B24" s="13" t="s">
        <v>3820</v>
      </c>
      <c r="C24" s="14" t="s">
        <v>3821</v>
      </c>
      <c r="D24" s="13" t="s">
        <v>3822</v>
      </c>
      <c r="E24" s="13" t="s">
        <v>3823</v>
      </c>
      <c r="F24" s="13" t="s">
        <v>3363</v>
      </c>
      <c r="G24" s="13" t="s">
        <v>1388</v>
      </c>
      <c r="H24" s="195" t="s">
        <v>3824</v>
      </c>
    </row>
    <row r="25" spans="1:8" s="8" customFormat="1" x14ac:dyDescent="0.2">
      <c r="A25" s="21">
        <f>E36</f>
        <v>5046</v>
      </c>
      <c r="B25" s="21">
        <f>E58</f>
        <v>5409</v>
      </c>
      <c r="C25" s="22">
        <v>5013</v>
      </c>
      <c r="D25" s="22">
        <v>5415</v>
      </c>
      <c r="E25" s="22">
        <f>B25 - A25</f>
        <v>363</v>
      </c>
      <c r="F25" s="22">
        <v>802</v>
      </c>
      <c r="G25" s="22"/>
      <c r="H25" s="3">
        <v>1</v>
      </c>
    </row>
    <row r="26" spans="1:8" s="8" customFormat="1" x14ac:dyDescent="0.2">
      <c r="A26" s="19"/>
      <c r="B26" s="19"/>
      <c r="C26" s="16"/>
      <c r="D26" s="17"/>
      <c r="E26" s="17"/>
      <c r="F26" s="17"/>
      <c r="G26" s="17"/>
      <c r="H26" s="17"/>
    </row>
    <row r="27" spans="1:8" s="8" customFormat="1" x14ac:dyDescent="0.2">
      <c r="A27" s="148" t="s">
        <v>3079</v>
      </c>
      <c r="B27" s="951" t="s">
        <v>5646</v>
      </c>
      <c r="C27" s="951"/>
      <c r="D27" s="175" t="s">
        <v>3080</v>
      </c>
      <c r="E27" s="930" t="s">
        <v>5310</v>
      </c>
      <c r="F27" s="930"/>
      <c r="G27" s="930"/>
      <c r="H27" s="930"/>
    </row>
    <row r="28" spans="1:8" s="8" customFormat="1" x14ac:dyDescent="0.2">
      <c r="A28" s="19"/>
      <c r="B28" s="19"/>
      <c r="C28" s="16"/>
      <c r="D28" s="175" t="s">
        <v>1165</v>
      </c>
      <c r="E28" s="244" t="s">
        <v>1179</v>
      </c>
      <c r="F28" s="17"/>
      <c r="G28" s="175" t="s">
        <v>3181</v>
      </c>
      <c r="H28" s="244">
        <v>265</v>
      </c>
    </row>
    <row r="29" spans="1:8" s="8" customFormat="1" ht="12.75" customHeight="1" x14ac:dyDescent="0.2">
      <c r="A29" s="148" t="s">
        <v>3370</v>
      </c>
      <c r="B29" s="931" t="s">
        <v>7248</v>
      </c>
      <c r="C29" s="931"/>
      <c r="D29" s="931"/>
      <c r="E29" s="931"/>
      <c r="F29" s="931"/>
      <c r="G29" s="931"/>
      <c r="H29" s="931"/>
    </row>
    <row r="30" spans="1:8" s="8" customFormat="1" x14ac:dyDescent="0.2">
      <c r="A30" s="19"/>
      <c r="B30" s="19"/>
      <c r="C30" s="16"/>
      <c r="D30" s="17"/>
      <c r="E30" s="17"/>
      <c r="F30" s="17"/>
      <c r="G30" s="17"/>
      <c r="H30" s="17"/>
    </row>
    <row r="31" spans="1:8" s="8" customFormat="1" ht="25.5" customHeight="1" x14ac:dyDescent="0.2">
      <c r="A31" s="148" t="s">
        <v>3085</v>
      </c>
      <c r="B31" s="968" t="s">
        <v>8179</v>
      </c>
      <c r="C31" s="931"/>
      <c r="D31" s="931"/>
      <c r="E31" s="931"/>
      <c r="F31" s="931"/>
      <c r="G31" s="931"/>
      <c r="H31" s="931"/>
    </row>
    <row r="32" spans="1:8" ht="13.5" thickBot="1" x14ac:dyDescent="0.25">
      <c r="A32" s="29"/>
      <c r="B32" s="29"/>
      <c r="C32" s="1"/>
      <c r="D32" s="29"/>
      <c r="E32" s="29"/>
      <c r="F32" s="29"/>
      <c r="G32" s="29"/>
    </row>
    <row r="33" spans="1:8" ht="13.5" thickBot="1" x14ac:dyDescent="0.25">
      <c r="A33" s="969" t="s">
        <v>2683</v>
      </c>
      <c r="B33" s="969"/>
      <c r="C33" s="168" t="s">
        <v>5913</v>
      </c>
      <c r="D33" s="969" t="s">
        <v>5907</v>
      </c>
      <c r="E33" s="969"/>
      <c r="F33" s="969"/>
      <c r="G33" s="895" t="s">
        <v>5906</v>
      </c>
      <c r="H33" s="896"/>
    </row>
    <row r="34" spans="1:8" ht="13.5" thickBot="1" x14ac:dyDescent="0.25">
      <c r="A34" s="970" t="s">
        <v>5909</v>
      </c>
      <c r="B34" s="970"/>
      <c r="C34" s="611" t="s">
        <v>6622</v>
      </c>
      <c r="D34" s="931" t="s">
        <v>7251</v>
      </c>
      <c r="E34" s="971"/>
      <c r="F34" s="971"/>
      <c r="G34" s="972" t="s">
        <v>8180</v>
      </c>
      <c r="H34" s="973"/>
    </row>
    <row r="35" spans="1:8" s="3" customFormat="1" ht="13.5" thickBot="1" x14ac:dyDescent="0.25">
      <c r="A35" s="4" t="s">
        <v>3488</v>
      </c>
      <c r="B35" s="4" t="s">
        <v>3320</v>
      </c>
      <c r="C35" s="5" t="s">
        <v>3319</v>
      </c>
      <c r="D35" s="4" t="s">
        <v>3992</v>
      </c>
      <c r="E35" s="4" t="s">
        <v>3486</v>
      </c>
      <c r="F35" s="4" t="s">
        <v>3318</v>
      </c>
      <c r="G35" s="903" t="s">
        <v>3950</v>
      </c>
      <c r="H35" s="904"/>
    </row>
    <row r="36" spans="1:8" x14ac:dyDescent="0.2">
      <c r="A36" s="107" t="s">
        <v>7177</v>
      </c>
      <c r="B36" s="608" t="s">
        <v>7178</v>
      </c>
      <c r="C36" s="607" t="s">
        <v>7179</v>
      </c>
      <c r="D36" s="608" t="s">
        <v>7180</v>
      </c>
      <c r="E36" s="88">
        <v>5046</v>
      </c>
      <c r="F36" s="608" t="s">
        <v>3744</v>
      </c>
      <c r="G36" s="962" t="s">
        <v>7181</v>
      </c>
      <c r="H36" s="963"/>
    </row>
    <row r="37" spans="1:8" x14ac:dyDescent="0.2">
      <c r="A37" s="111" t="s">
        <v>7182</v>
      </c>
      <c r="B37" s="457" t="s">
        <v>7183</v>
      </c>
      <c r="C37" s="458" t="s">
        <v>7184</v>
      </c>
      <c r="D37" s="457" t="s">
        <v>7185</v>
      </c>
      <c r="E37" s="92">
        <v>5028</v>
      </c>
      <c r="F37" s="457" t="s">
        <v>3744</v>
      </c>
      <c r="G37" s="959" t="s">
        <v>7186</v>
      </c>
      <c r="H37" s="958"/>
    </row>
    <row r="38" spans="1:8" ht="25.5" customHeight="1" x14ac:dyDescent="0.2">
      <c r="A38" s="111" t="s">
        <v>7187</v>
      </c>
      <c r="B38" s="457" t="s">
        <v>3114</v>
      </c>
      <c r="C38" s="458" t="s">
        <v>7188</v>
      </c>
      <c r="D38" s="457" t="s">
        <v>7189</v>
      </c>
      <c r="E38" s="92">
        <v>5030</v>
      </c>
      <c r="F38" s="457" t="s">
        <v>3744</v>
      </c>
      <c r="G38" s="909" t="s">
        <v>7190</v>
      </c>
      <c r="H38" s="958"/>
    </row>
    <row r="39" spans="1:8" x14ac:dyDescent="0.2">
      <c r="A39" s="89" t="s">
        <v>7196</v>
      </c>
      <c r="B39" s="457" t="s">
        <v>7197</v>
      </c>
      <c r="C39" s="458" t="s">
        <v>7198</v>
      </c>
      <c r="D39" s="457" t="s">
        <v>7199</v>
      </c>
      <c r="E39" s="92">
        <v>5040</v>
      </c>
      <c r="F39" s="457" t="s">
        <v>3744</v>
      </c>
      <c r="G39" s="959" t="s">
        <v>7200</v>
      </c>
      <c r="H39" s="958"/>
    </row>
    <row r="40" spans="1:8" x14ac:dyDescent="0.2">
      <c r="A40" s="89" t="s">
        <v>7191</v>
      </c>
      <c r="B40" s="457" t="s">
        <v>7192</v>
      </c>
      <c r="C40" s="458" t="s">
        <v>7193</v>
      </c>
      <c r="D40" s="457" t="s">
        <v>7194</v>
      </c>
      <c r="E40" s="92">
        <v>5100</v>
      </c>
      <c r="F40" s="457" t="s">
        <v>3744</v>
      </c>
      <c r="G40" s="909" t="s">
        <v>7195</v>
      </c>
      <c r="H40" s="910"/>
    </row>
    <row r="41" spans="1:8" x14ac:dyDescent="0.2">
      <c r="A41" s="585" t="s">
        <v>7207</v>
      </c>
      <c r="B41" s="586" t="s">
        <v>7208</v>
      </c>
      <c r="C41" s="587" t="s">
        <v>7209</v>
      </c>
      <c r="D41" s="586" t="s">
        <v>7210</v>
      </c>
      <c r="E41" s="588">
        <v>5143</v>
      </c>
      <c r="F41" s="586" t="s">
        <v>3936</v>
      </c>
      <c r="G41" s="964" t="s">
        <v>7211</v>
      </c>
      <c r="H41" s="965"/>
    </row>
    <row r="42" spans="1:8" x14ac:dyDescent="0.2">
      <c r="A42" s="585" t="s">
        <v>7212</v>
      </c>
      <c r="B42" s="586" t="s">
        <v>7213</v>
      </c>
      <c r="C42" s="587" t="s">
        <v>4131</v>
      </c>
      <c r="D42" s="586" t="s">
        <v>7214</v>
      </c>
      <c r="E42" s="588">
        <v>5174</v>
      </c>
      <c r="F42" s="586" t="s">
        <v>3936</v>
      </c>
      <c r="G42" s="964" t="s">
        <v>7211</v>
      </c>
      <c r="H42" s="965"/>
    </row>
    <row r="43" spans="1:8" x14ac:dyDescent="0.2">
      <c r="A43" s="89" t="s">
        <v>7201</v>
      </c>
      <c r="B43" s="457" t="s">
        <v>7202</v>
      </c>
      <c r="C43" s="458" t="s">
        <v>7203</v>
      </c>
      <c r="D43" s="457" t="s">
        <v>1815</v>
      </c>
      <c r="E43" s="92">
        <v>5136</v>
      </c>
      <c r="F43" s="457" t="s">
        <v>3744</v>
      </c>
      <c r="G43" s="959" t="s">
        <v>7204</v>
      </c>
      <c r="H43" s="958"/>
    </row>
    <row r="44" spans="1:8" x14ac:dyDescent="0.2">
      <c r="A44" s="89" t="s">
        <v>7205</v>
      </c>
      <c r="B44" s="457" t="s">
        <v>1505</v>
      </c>
      <c r="C44" s="458" t="s">
        <v>1506</v>
      </c>
      <c r="D44" s="457" t="s">
        <v>1817</v>
      </c>
      <c r="E44" s="92">
        <v>5151</v>
      </c>
      <c r="F44" s="457" t="s">
        <v>3744</v>
      </c>
      <c r="G44" s="959" t="s">
        <v>7206</v>
      </c>
      <c r="H44" s="958"/>
    </row>
    <row r="45" spans="1:8" x14ac:dyDescent="0.2">
      <c r="A45" s="89" t="s">
        <v>7215</v>
      </c>
      <c r="B45" s="457" t="s">
        <v>7216</v>
      </c>
      <c r="C45" s="458" t="s">
        <v>7217</v>
      </c>
      <c r="D45" s="457" t="s">
        <v>2309</v>
      </c>
      <c r="E45" s="92">
        <v>5243</v>
      </c>
      <c r="F45" s="457" t="s">
        <v>116</v>
      </c>
      <c r="G45" s="909" t="s">
        <v>7218</v>
      </c>
      <c r="H45" s="910"/>
    </row>
    <row r="46" spans="1:8" x14ac:dyDescent="0.2">
      <c r="A46" s="89" t="s">
        <v>7219</v>
      </c>
      <c r="B46" s="457" t="s">
        <v>7216</v>
      </c>
      <c r="C46" s="458" t="s">
        <v>7220</v>
      </c>
      <c r="D46" s="457" t="s">
        <v>3681</v>
      </c>
      <c r="E46" s="92">
        <v>5276</v>
      </c>
      <c r="F46" s="457" t="s">
        <v>3744</v>
      </c>
      <c r="G46" s="959" t="s">
        <v>7221</v>
      </c>
      <c r="H46" s="958"/>
    </row>
    <row r="47" spans="1:8" x14ac:dyDescent="0.2">
      <c r="A47" s="89" t="s">
        <v>7222</v>
      </c>
      <c r="B47" s="457" t="s">
        <v>5385</v>
      </c>
      <c r="C47" s="458" t="s">
        <v>3466</v>
      </c>
      <c r="D47" s="457" t="s">
        <v>2352</v>
      </c>
      <c r="E47" s="92">
        <v>5321</v>
      </c>
      <c r="F47" s="457" t="s">
        <v>3744</v>
      </c>
      <c r="G47" s="959" t="s">
        <v>7223</v>
      </c>
      <c r="H47" s="958"/>
    </row>
    <row r="48" spans="1:8" x14ac:dyDescent="0.2">
      <c r="A48" s="89" t="s">
        <v>7224</v>
      </c>
      <c r="B48" s="457" t="s">
        <v>3114</v>
      </c>
      <c r="C48" s="458" t="s">
        <v>7238</v>
      </c>
      <c r="D48" s="457" t="s">
        <v>3766</v>
      </c>
      <c r="E48" s="92">
        <v>5381</v>
      </c>
      <c r="F48" s="457" t="s">
        <v>3744</v>
      </c>
      <c r="G48" s="959" t="s">
        <v>87</v>
      </c>
      <c r="H48" s="958"/>
    </row>
    <row r="49" spans="1:8" ht="26.25" customHeight="1" x14ac:dyDescent="0.2">
      <c r="A49" s="89" t="s">
        <v>7225</v>
      </c>
      <c r="B49" s="457" t="s">
        <v>3114</v>
      </c>
      <c r="C49" s="458" t="s">
        <v>7239</v>
      </c>
      <c r="D49" s="457" t="s">
        <v>7226</v>
      </c>
      <c r="E49" s="92">
        <v>5380</v>
      </c>
      <c r="F49" s="457" t="s">
        <v>3744</v>
      </c>
      <c r="G49" s="909" t="s">
        <v>7227</v>
      </c>
      <c r="H49" s="958"/>
    </row>
    <row r="50" spans="1:8" x14ac:dyDescent="0.2">
      <c r="A50" s="89" t="s">
        <v>7228</v>
      </c>
      <c r="B50" s="457" t="s">
        <v>6990</v>
      </c>
      <c r="C50" s="458" t="s">
        <v>7229</v>
      </c>
      <c r="D50" s="457" t="s">
        <v>6102</v>
      </c>
      <c r="E50" s="92">
        <v>5228</v>
      </c>
      <c r="F50" s="457" t="s">
        <v>3744</v>
      </c>
      <c r="G50" s="959" t="s">
        <v>7230</v>
      </c>
      <c r="H50" s="958"/>
    </row>
    <row r="51" spans="1:8" x14ac:dyDescent="0.2">
      <c r="A51" s="89" t="s">
        <v>7568</v>
      </c>
      <c r="B51" s="457" t="s">
        <v>7231</v>
      </c>
      <c r="C51" s="458" t="s">
        <v>7232</v>
      </c>
      <c r="D51" s="457" t="s">
        <v>7569</v>
      </c>
      <c r="E51" s="92">
        <v>5216</v>
      </c>
      <c r="F51" s="457" t="s">
        <v>3744</v>
      </c>
      <c r="G51" s="959" t="s">
        <v>7570</v>
      </c>
      <c r="H51" s="958"/>
    </row>
    <row r="52" spans="1:8" s="647" customFormat="1" x14ac:dyDescent="0.2">
      <c r="A52" s="89" t="s">
        <v>7571</v>
      </c>
      <c r="B52" s="646" t="s">
        <v>1130</v>
      </c>
      <c r="C52" s="458" t="s">
        <v>7572</v>
      </c>
      <c r="D52" s="646" t="s">
        <v>3061</v>
      </c>
      <c r="E52" s="92">
        <v>5212</v>
      </c>
      <c r="F52" s="646" t="s">
        <v>3744</v>
      </c>
      <c r="G52" s="966" t="s">
        <v>7573</v>
      </c>
      <c r="H52" s="967"/>
    </row>
    <row r="53" spans="1:8" x14ac:dyDescent="0.2">
      <c r="A53" s="593" t="s">
        <v>7574</v>
      </c>
      <c r="B53" s="651" t="s">
        <v>7556</v>
      </c>
      <c r="C53" s="650" t="s">
        <v>7557</v>
      </c>
      <c r="D53" s="651" t="s">
        <v>7575</v>
      </c>
      <c r="E53" s="595">
        <v>5210</v>
      </c>
      <c r="F53" s="651" t="s">
        <v>3744</v>
      </c>
      <c r="G53" s="964" t="s">
        <v>7576</v>
      </c>
      <c r="H53" s="965"/>
    </row>
    <row r="54" spans="1:8" x14ac:dyDescent="0.2">
      <c r="A54" s="89" t="s">
        <v>7234</v>
      </c>
      <c r="B54" s="457" t="s">
        <v>7216</v>
      </c>
      <c r="C54" s="458" t="s">
        <v>7235</v>
      </c>
      <c r="D54" s="457" t="s">
        <v>7236</v>
      </c>
      <c r="E54" s="92">
        <v>5255</v>
      </c>
      <c r="F54" s="457" t="s">
        <v>3744</v>
      </c>
      <c r="G54" s="959" t="s">
        <v>7237</v>
      </c>
      <c r="H54" s="958"/>
    </row>
    <row r="55" spans="1:8" x14ac:dyDescent="0.2">
      <c r="A55" s="89" t="s">
        <v>7240</v>
      </c>
      <c r="B55" s="457" t="s">
        <v>7241</v>
      </c>
      <c r="C55" s="458" t="s">
        <v>7242</v>
      </c>
      <c r="D55" s="457" t="s">
        <v>7243</v>
      </c>
      <c r="E55" s="92">
        <v>5292</v>
      </c>
      <c r="F55" s="457" t="s">
        <v>116</v>
      </c>
      <c r="G55" s="909" t="s">
        <v>7298</v>
      </c>
      <c r="H55" s="910"/>
    </row>
    <row r="56" spans="1:8" x14ac:dyDescent="0.2">
      <c r="A56" s="89" t="s">
        <v>7244</v>
      </c>
      <c r="B56" s="457" t="s">
        <v>7245</v>
      </c>
      <c r="C56" s="458" t="s">
        <v>7246</v>
      </c>
      <c r="D56" s="457" t="s">
        <v>4173</v>
      </c>
      <c r="E56" s="92">
        <v>5342</v>
      </c>
      <c r="F56" s="457" t="s">
        <v>3744</v>
      </c>
      <c r="G56" s="959" t="s">
        <v>7247</v>
      </c>
      <c r="H56" s="958"/>
    </row>
    <row r="57" spans="1:8" s="848" customFormat="1" x14ac:dyDescent="0.2">
      <c r="A57" s="787"/>
      <c r="B57" s="861"/>
      <c r="C57" s="862"/>
      <c r="D57" s="861"/>
      <c r="E57" s="790"/>
      <c r="F57" s="861"/>
      <c r="G57" s="966"/>
      <c r="H57" s="967"/>
    </row>
    <row r="58" spans="1:8" ht="13.5" thickBot="1" x14ac:dyDescent="0.25">
      <c r="A58" s="94" t="s">
        <v>7250</v>
      </c>
      <c r="B58" s="859" t="s">
        <v>8177</v>
      </c>
      <c r="C58" s="860" t="s">
        <v>8178</v>
      </c>
      <c r="D58" s="596" t="s">
        <v>4027</v>
      </c>
      <c r="E58" s="97">
        <v>5409</v>
      </c>
      <c r="F58" s="596" t="s">
        <v>3744</v>
      </c>
      <c r="G58" s="960" t="s">
        <v>7249</v>
      </c>
      <c r="H58" s="961"/>
    </row>
  </sheetData>
  <mergeCells count="64">
    <mergeCell ref="G52:H52"/>
    <mergeCell ref="D14:E14"/>
    <mergeCell ref="G41:H41"/>
    <mergeCell ref="B29:H29"/>
    <mergeCell ref="B31:H31"/>
    <mergeCell ref="A33:B33"/>
    <mergeCell ref="D33:F33"/>
    <mergeCell ref="G35:H35"/>
    <mergeCell ref="G33:H33"/>
    <mergeCell ref="A34:B34"/>
    <mergeCell ref="D34:F34"/>
    <mergeCell ref="G34:H34"/>
    <mergeCell ref="A22:B22"/>
    <mergeCell ref="C22:D22"/>
    <mergeCell ref="G47:H47"/>
    <mergeCell ref="G46:H46"/>
    <mergeCell ref="G58:H58"/>
    <mergeCell ref="G36:H36"/>
    <mergeCell ref="D8:E8"/>
    <mergeCell ref="G15:H15"/>
    <mergeCell ref="D11:E11"/>
    <mergeCell ref="D10:E10"/>
    <mergeCell ref="G42:H42"/>
    <mergeCell ref="G55:H55"/>
    <mergeCell ref="G56:H56"/>
    <mergeCell ref="G50:H50"/>
    <mergeCell ref="G51:H51"/>
    <mergeCell ref="G53:H53"/>
    <mergeCell ref="G54:H54"/>
    <mergeCell ref="G44:H44"/>
    <mergeCell ref="G45:H45"/>
    <mergeCell ref="G57:H57"/>
    <mergeCell ref="G49:H49"/>
    <mergeCell ref="G37:H37"/>
    <mergeCell ref="G38:H38"/>
    <mergeCell ref="G39:H39"/>
    <mergeCell ref="G40:H40"/>
    <mergeCell ref="G43:H43"/>
    <mergeCell ref="G48:H48"/>
    <mergeCell ref="E22:F22"/>
    <mergeCell ref="A23:H23"/>
    <mergeCell ref="B27:C27"/>
    <mergeCell ref="E27:H27"/>
    <mergeCell ref="D15:E15"/>
    <mergeCell ref="D16:E16"/>
    <mergeCell ref="G17:H18"/>
    <mergeCell ref="B18:E18"/>
    <mergeCell ref="A20:H20"/>
    <mergeCell ref="A21:B21"/>
    <mergeCell ref="C21:D21"/>
    <mergeCell ref="E21:F21"/>
    <mergeCell ref="D12:E12"/>
    <mergeCell ref="D13:E13"/>
    <mergeCell ref="D7:E7"/>
    <mergeCell ref="A1:B1"/>
    <mergeCell ref="C1:H1"/>
    <mergeCell ref="A2:B2"/>
    <mergeCell ref="C2:H2"/>
    <mergeCell ref="A3:B3"/>
    <mergeCell ref="D4:E4"/>
    <mergeCell ref="D5:E5"/>
    <mergeCell ref="D6:E6"/>
    <mergeCell ref="D9:E9"/>
    <mergeCell ref="G4:H5"/>
  </mergeCells>
  <hyperlinks>
    <hyperlink ref="D16" location="ThorntonNS!A1" display="Thornton NS" xr:uid="{00000000-0004-0000-0400-000000000000}"/>
    <hyperlink ref="A2:B2" location="Overview!A1" tooltip="Go to Trail Network Overview sheet" display="Trail Network Overview" xr:uid="{00000000-0004-0000-0400-000001000000}"/>
    <hyperlink ref="D8:E8" location="EastlakeBrantner!A1" display="Eastlake Brantner Gulch" xr:uid="{00000000-0004-0000-0400-000002000000}"/>
    <hyperlink ref="D13:E13" location="SignalDitch!A1" display="Signal Ditch" xr:uid="{00000000-0004-0000-0400-000003000000}"/>
    <hyperlink ref="D7:E7" location="BroomInFlat!A1" display="BroomInFlat" xr:uid="{00000000-0004-0000-0400-000004000000}"/>
    <hyperlink ref="D11:E11" location="MetzgerFO!A1" display="Metzger Farm Open Space" xr:uid="{00000000-0004-0000-0400-000005000000}"/>
    <hyperlink ref="D10:E10" location="HomeFOrchard!A1" display="Home Farm Orchard" xr:uid="{00000000-0004-0000-0400-000006000000}"/>
    <hyperlink ref="D5:E5" location="BigDryCreek!A1" display="Big Dry Creek" xr:uid="{00000000-0004-0000-0400-000007000000}"/>
    <hyperlink ref="D6:E6" location="BFDCommons!A1" display="BFD Commons" xr:uid="{00000000-0004-0000-0400-000008000000}"/>
    <hyperlink ref="D9:E9" location="FarmersCanalNE!A1" display="Farmers Canal NE" xr:uid="{00000000-0004-0000-0400-000009000000}"/>
    <hyperlink ref="D14" location="SkyWoodThorn!A1" display="Sky Wood Thorn" xr:uid="{00000000-0004-0000-0400-00000A000000}"/>
    <hyperlink ref="D15" location="ThorntonNS!A1" display="Thornton NS" xr:uid="{00000000-0004-0000-0400-00000B000000}"/>
    <hyperlink ref="D16:E16" location="WycoFoxCCP!A1" display="Wyco Fox CCP" xr:uid="{00000000-0004-0000-0400-00000C000000}"/>
  </hyperlinks>
  <pageMargins left="1" right="0.75" top="0.75" bottom="0.75" header="0.5" footer="0.5"/>
  <pageSetup scale="74" orientation="portrait" r:id="rId1"/>
  <headerFooter alignWithMargins="0">
    <oddHeader>&amp;L&amp;"Arial,Bold"&amp;Uhttp://geobiking.org&amp;C&amp;F</oddHeader>
    <oddFooter>&amp;LAuthor: &amp;"Arial,Bold"Robert Prehn&amp;CData free for personal use and remains property of author.&amp;R&amp;D</oddFooter>
  </headerFooter>
  <webPublishItems count="1">
    <webPublishItem id="25307" divId="CO_DN_25307" sourceType="sheet" destinationFile="C:\GPS\Bicycle\CO_DN\CO_DN_120.htm" title="CO_DN 120th Ave MUP Trail Description"/>
  </webPublishItem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40">
    <pageSetUpPr fitToPage="1"/>
  </sheetPr>
  <dimension ref="A1:H40"/>
  <sheetViews>
    <sheetView zoomScaleNormal="100" workbookViewId="0">
      <selection sqref="A1:B1"/>
    </sheetView>
  </sheetViews>
  <sheetFormatPr defaultRowHeight="12.75" x14ac:dyDescent="0.2"/>
  <cols>
    <col min="1" max="1" width="10.42578125" bestFit="1" customWidth="1"/>
    <col min="2" max="2" width="11.42578125" bestFit="1" customWidth="1"/>
    <col min="3" max="3" width="13.140625" bestFit="1" customWidth="1"/>
    <col min="4" max="4" width="17" bestFit="1" customWidth="1"/>
    <col min="5" max="5" width="8" bestFit="1" customWidth="1"/>
    <col min="6" max="6" width="15.140625" bestFit="1" customWidth="1"/>
    <col min="7" max="7" width="8.140625" bestFit="1" customWidth="1"/>
    <col min="8" max="8" width="26.85546875" customWidth="1"/>
  </cols>
  <sheetData>
    <row r="1" spans="1:8" ht="23.25" customHeight="1" x14ac:dyDescent="0.2">
      <c r="A1" s="942" t="s">
        <v>4550</v>
      </c>
      <c r="B1" s="943"/>
      <c r="C1" s="872" t="s">
        <v>4551</v>
      </c>
      <c r="D1" s="873"/>
      <c r="E1" s="873"/>
      <c r="F1" s="873"/>
      <c r="G1" s="873"/>
      <c r="H1" s="873"/>
    </row>
    <row r="2" spans="1:8" ht="31.5" customHeight="1" x14ac:dyDescent="0.2">
      <c r="A2" s="874" t="s">
        <v>2679</v>
      </c>
      <c r="B2" s="874"/>
      <c r="C2" s="1005" t="s">
        <v>4564</v>
      </c>
      <c r="D2" s="1069"/>
      <c r="E2" s="1069"/>
      <c r="F2" s="1069"/>
      <c r="G2" s="1069"/>
      <c r="H2" s="1069"/>
    </row>
    <row r="3" spans="1:8" ht="12.75" customHeight="1" x14ac:dyDescent="0.2">
      <c r="A3" s="874"/>
      <c r="B3" s="874"/>
      <c r="C3" s="18"/>
      <c r="E3" s="25"/>
      <c r="F3" s="25"/>
      <c r="G3" s="25"/>
      <c r="H3" s="25"/>
    </row>
    <row r="4" spans="1:8" x14ac:dyDescent="0.2">
      <c r="A4" s="186" t="s">
        <v>2545</v>
      </c>
      <c r="B4" s="231" t="s">
        <v>45</v>
      </c>
      <c r="C4" s="27" t="s">
        <v>220</v>
      </c>
      <c r="D4" s="874" t="s">
        <v>612</v>
      </c>
      <c r="E4" s="874"/>
      <c r="F4" s="27" t="s">
        <v>3975</v>
      </c>
      <c r="G4" s="876"/>
      <c r="H4" s="876"/>
    </row>
    <row r="5" spans="1:8" x14ac:dyDescent="0.2">
      <c r="A5" s="143"/>
      <c r="B5" s="56"/>
      <c r="C5" s="27"/>
      <c r="D5" s="874"/>
      <c r="E5" s="874"/>
      <c r="F5" s="34"/>
      <c r="G5" s="876"/>
      <c r="H5" s="876"/>
    </row>
    <row r="6" spans="1:8" x14ac:dyDescent="0.2">
      <c r="A6" s="28" t="s">
        <v>5202</v>
      </c>
      <c r="B6" s="3">
        <f>COUNT(E28:E38)</f>
        <v>9</v>
      </c>
      <c r="C6" s="27"/>
      <c r="D6" s="106"/>
      <c r="E6" s="215"/>
      <c r="F6" s="200" t="s">
        <v>4508</v>
      </c>
      <c r="G6" s="38"/>
      <c r="H6" s="38"/>
    </row>
    <row r="7" spans="1:8" x14ac:dyDescent="0.2">
      <c r="A7" s="143"/>
      <c r="B7" s="56"/>
      <c r="C7" s="34"/>
      <c r="D7" s="106"/>
      <c r="E7" s="215"/>
      <c r="F7" s="205">
        <v>39794</v>
      </c>
      <c r="G7" s="38"/>
      <c r="H7" s="38"/>
    </row>
    <row r="8" spans="1:8" x14ac:dyDescent="0.2">
      <c r="A8" s="186" t="s">
        <v>5794</v>
      </c>
      <c r="B8" s="957" t="s">
        <v>5823</v>
      </c>
      <c r="C8" s="1317"/>
      <c r="D8" s="1317"/>
      <c r="E8" s="1317"/>
      <c r="F8" s="205"/>
      <c r="G8" s="38"/>
      <c r="H8" s="38"/>
    </row>
    <row r="9" spans="1:8" x14ac:dyDescent="0.2">
      <c r="A9" s="143"/>
      <c r="B9" s="56"/>
      <c r="C9" s="34"/>
      <c r="D9" s="106"/>
      <c r="E9" s="215"/>
      <c r="F9" s="200" t="s">
        <v>4871</v>
      </c>
      <c r="G9" s="38"/>
      <c r="H9" s="38"/>
    </row>
    <row r="10" spans="1:8" x14ac:dyDescent="0.2">
      <c r="A10" s="28" t="s">
        <v>2507</v>
      </c>
      <c r="B10" s="1105" t="s">
        <v>5819</v>
      </c>
      <c r="C10" s="1105"/>
      <c r="D10" s="1105"/>
      <c r="E10" s="1105"/>
      <c r="F10" s="201"/>
      <c r="G10" s="1059"/>
      <c r="H10" s="1042"/>
    </row>
    <row r="11" spans="1:8" ht="13.5" thickBot="1" x14ac:dyDescent="0.25">
      <c r="C11" s="9"/>
      <c r="F11" s="205"/>
      <c r="G11" s="1169"/>
      <c r="H11" s="1169"/>
    </row>
    <row r="12" spans="1:8" x14ac:dyDescent="0.2">
      <c r="A12" s="1120" t="s">
        <v>5619</v>
      </c>
      <c r="B12" s="1121"/>
      <c r="C12" s="1121"/>
      <c r="D12" s="1121"/>
      <c r="E12" s="1121"/>
      <c r="F12" s="1121"/>
      <c r="G12" s="1121"/>
      <c r="H12" s="1122"/>
    </row>
    <row r="13" spans="1:8" s="24" customFormat="1" ht="13.5" thickBot="1" x14ac:dyDescent="0.25">
      <c r="A13" s="1126" t="s">
        <v>3816</v>
      </c>
      <c r="B13" s="1127"/>
      <c r="C13" s="1128" t="s">
        <v>3817</v>
      </c>
      <c r="D13" s="1128"/>
      <c r="E13" s="1128" t="s">
        <v>3818</v>
      </c>
      <c r="F13" s="1128"/>
      <c r="G13" s="198"/>
      <c r="H13" s="203" t="s">
        <v>530</v>
      </c>
    </row>
    <row r="14" spans="1:8" ht="13.5" thickBot="1" x14ac:dyDescent="0.25">
      <c r="A14" s="940"/>
      <c r="B14" s="940"/>
      <c r="C14" s="974">
        <v>4.0999999999999996</v>
      </c>
      <c r="D14" s="941"/>
      <c r="E14" s="883">
        <v>2.9</v>
      </c>
      <c r="F14" s="883"/>
      <c r="G14" s="192"/>
    </row>
    <row r="15" spans="1:8" x14ac:dyDescent="0.2">
      <c r="A15" s="867" t="s">
        <v>3081</v>
      </c>
      <c r="B15" s="868"/>
      <c r="C15" s="868"/>
      <c r="D15" s="868"/>
      <c r="E15" s="868"/>
      <c r="F15" s="868"/>
      <c r="G15" s="868"/>
      <c r="H15" s="869"/>
    </row>
    <row r="16" spans="1:8" ht="13.5" thickBot="1" x14ac:dyDescent="0.25">
      <c r="A16" s="12" t="s">
        <v>3819</v>
      </c>
      <c r="B16" s="13" t="s">
        <v>3820</v>
      </c>
      <c r="C16" s="14" t="s">
        <v>3821</v>
      </c>
      <c r="D16" s="13" t="s">
        <v>3822</v>
      </c>
      <c r="E16" s="13" t="s">
        <v>3823</v>
      </c>
      <c r="F16" s="13" t="s">
        <v>3363</v>
      </c>
      <c r="G16" s="13" t="s">
        <v>1388</v>
      </c>
      <c r="H16" s="195" t="s">
        <v>3824</v>
      </c>
    </row>
    <row r="17" spans="1:8" s="8" customFormat="1" x14ac:dyDescent="0.2">
      <c r="A17" s="21">
        <f>E28</f>
        <v>5874</v>
      </c>
      <c r="B17" s="21">
        <f>E34</f>
        <v>6003</v>
      </c>
      <c r="C17" s="22">
        <v>5850</v>
      </c>
      <c r="D17" s="22">
        <v>6247</v>
      </c>
      <c r="E17" s="22">
        <f>B17 - A17</f>
        <v>129</v>
      </c>
      <c r="F17" s="22">
        <v>885</v>
      </c>
      <c r="G17" s="22"/>
      <c r="H17" s="3">
        <v>6</v>
      </c>
    </row>
    <row r="18" spans="1:8" s="8" customFormat="1" x14ac:dyDescent="0.2">
      <c r="A18" s="19"/>
      <c r="B18" s="19"/>
      <c r="C18" s="16"/>
      <c r="D18" s="17"/>
      <c r="E18" s="17"/>
      <c r="F18" s="17"/>
      <c r="G18" s="17"/>
      <c r="H18" s="17"/>
    </row>
    <row r="19" spans="1:8" s="8" customFormat="1" ht="12.75" customHeight="1" x14ac:dyDescent="0.2">
      <c r="A19" s="148" t="s">
        <v>3079</v>
      </c>
      <c r="B19" s="931" t="s">
        <v>1092</v>
      </c>
      <c r="C19" s="931"/>
      <c r="D19" s="175" t="s">
        <v>3080</v>
      </c>
      <c r="E19" s="930" t="s">
        <v>1093</v>
      </c>
      <c r="F19" s="930"/>
      <c r="G19" s="930"/>
      <c r="H19" s="930"/>
    </row>
    <row r="20" spans="1:8" s="8" customFormat="1" x14ac:dyDescent="0.2">
      <c r="A20" s="19"/>
      <c r="B20" s="19"/>
      <c r="C20" s="16"/>
      <c r="D20" s="175" t="s">
        <v>1165</v>
      </c>
      <c r="E20" s="244" t="s">
        <v>2036</v>
      </c>
      <c r="F20" s="17"/>
      <c r="G20" s="17"/>
      <c r="H20" s="17"/>
    </row>
    <row r="21" spans="1:8" s="8" customFormat="1" x14ac:dyDescent="0.2">
      <c r="A21" s="148" t="s">
        <v>3370</v>
      </c>
      <c r="B21" s="148"/>
      <c r="C21" s="931" t="s">
        <v>3825</v>
      </c>
      <c r="D21" s="930"/>
      <c r="E21" s="930"/>
      <c r="F21" s="930"/>
      <c r="G21" s="930"/>
      <c r="H21" s="930"/>
    </row>
    <row r="22" spans="1:8" s="8" customFormat="1" x14ac:dyDescent="0.2">
      <c r="A22" s="19"/>
      <c r="B22" s="19"/>
      <c r="C22" s="16"/>
      <c r="D22" s="17"/>
      <c r="E22" s="17"/>
      <c r="F22" s="17"/>
      <c r="G22" s="17"/>
      <c r="H22" s="17"/>
    </row>
    <row r="23" spans="1:8" s="8" customFormat="1" ht="27.75" customHeight="1" x14ac:dyDescent="0.2">
      <c r="A23" s="148" t="s">
        <v>3085</v>
      </c>
      <c r="B23" s="931" t="s">
        <v>3813</v>
      </c>
      <c r="C23" s="931"/>
      <c r="D23" s="931"/>
      <c r="E23" s="931"/>
      <c r="F23" s="931"/>
      <c r="G23" s="931"/>
      <c r="H23" s="931"/>
    </row>
    <row r="24" spans="1:8" ht="13.5" thickBot="1" x14ac:dyDescent="0.25">
      <c r="C24" s="1"/>
    </row>
    <row r="25" spans="1:8" ht="13.5" thickBot="1" x14ac:dyDescent="0.25">
      <c r="A25" s="969" t="s">
        <v>2683</v>
      </c>
      <c r="B25" s="969"/>
      <c r="C25" s="168" t="s">
        <v>5913</v>
      </c>
      <c r="D25" s="969" t="s">
        <v>5907</v>
      </c>
      <c r="E25" s="969"/>
      <c r="F25" s="969"/>
      <c r="G25" s="895" t="s">
        <v>5906</v>
      </c>
      <c r="H25" s="896"/>
    </row>
    <row r="26" spans="1:8" ht="13.5" thickBot="1" x14ac:dyDescent="0.25">
      <c r="A26" s="1183" t="s">
        <v>4565</v>
      </c>
      <c r="B26" s="1183"/>
      <c r="C26" s="230" t="s">
        <v>4566</v>
      </c>
      <c r="D26" s="931" t="s">
        <v>1094</v>
      </c>
      <c r="E26" s="971"/>
      <c r="F26" s="971"/>
      <c r="G26" s="973" t="s">
        <v>1095</v>
      </c>
      <c r="H26" s="973"/>
    </row>
    <row r="27" spans="1:8" s="3" customFormat="1" ht="13.5" thickBot="1" x14ac:dyDescent="0.25">
      <c r="A27" s="4" t="s">
        <v>3488</v>
      </c>
      <c r="B27" s="4" t="s">
        <v>3320</v>
      </c>
      <c r="C27" s="5" t="s">
        <v>3319</v>
      </c>
      <c r="D27" s="4" t="s">
        <v>3992</v>
      </c>
      <c r="E27" s="4" t="s">
        <v>3486</v>
      </c>
      <c r="F27" s="4" t="s">
        <v>3318</v>
      </c>
      <c r="G27" s="903" t="s">
        <v>3950</v>
      </c>
      <c r="H27" s="904"/>
    </row>
    <row r="28" spans="1:8" x14ac:dyDescent="0.2">
      <c r="A28" s="85" t="s">
        <v>4567</v>
      </c>
      <c r="B28" s="86" t="s">
        <v>4570</v>
      </c>
      <c r="C28" s="87" t="s">
        <v>4571</v>
      </c>
      <c r="D28" s="86" t="s">
        <v>4568</v>
      </c>
      <c r="E28" s="88">
        <v>5874</v>
      </c>
      <c r="F28" s="86" t="s">
        <v>3487</v>
      </c>
      <c r="G28" s="1079" t="s">
        <v>4569</v>
      </c>
      <c r="H28" s="1080"/>
    </row>
    <row r="29" spans="1:8" x14ac:dyDescent="0.2">
      <c r="A29" s="89" t="s">
        <v>4572</v>
      </c>
      <c r="B29" s="90" t="s">
        <v>2709</v>
      </c>
      <c r="C29" s="91" t="s">
        <v>3299</v>
      </c>
      <c r="D29" s="90" t="s">
        <v>3300</v>
      </c>
      <c r="E29" s="92">
        <v>6055</v>
      </c>
      <c r="F29" s="90" t="s">
        <v>3488</v>
      </c>
      <c r="G29" s="985" t="s">
        <v>5399</v>
      </c>
      <c r="H29" s="958"/>
    </row>
    <row r="30" spans="1:8" ht="25.5" customHeight="1" x14ac:dyDescent="0.2">
      <c r="A30" s="89" t="s">
        <v>4573</v>
      </c>
      <c r="B30" s="90" t="s">
        <v>5400</v>
      </c>
      <c r="C30" s="91" t="s">
        <v>5401</v>
      </c>
      <c r="D30" s="90" t="s">
        <v>5402</v>
      </c>
      <c r="E30" s="92">
        <v>6229</v>
      </c>
      <c r="F30" s="90" t="s">
        <v>3488</v>
      </c>
      <c r="G30" s="929" t="s">
        <v>5403</v>
      </c>
      <c r="H30" s="958"/>
    </row>
    <row r="31" spans="1:8" x14ac:dyDescent="0.2">
      <c r="A31" s="89" t="s">
        <v>2707</v>
      </c>
      <c r="B31" s="90" t="s">
        <v>5404</v>
      </c>
      <c r="C31" s="91" t="s">
        <v>5405</v>
      </c>
      <c r="D31" s="90" t="s">
        <v>5406</v>
      </c>
      <c r="E31" s="92">
        <v>6247</v>
      </c>
      <c r="F31" s="90" t="s">
        <v>3744</v>
      </c>
      <c r="G31" s="929" t="s">
        <v>5407</v>
      </c>
      <c r="H31" s="910"/>
    </row>
    <row r="32" spans="1:8" x14ac:dyDescent="0.2">
      <c r="A32" s="89" t="s">
        <v>2708</v>
      </c>
      <c r="B32" s="90" t="s">
        <v>5381</v>
      </c>
      <c r="C32" s="91" t="s">
        <v>5382</v>
      </c>
      <c r="D32" s="90" t="s">
        <v>5383</v>
      </c>
      <c r="E32" s="92">
        <v>6237</v>
      </c>
      <c r="F32" s="90" t="s">
        <v>3744</v>
      </c>
      <c r="G32" s="985" t="s">
        <v>5408</v>
      </c>
      <c r="H32" s="958"/>
    </row>
    <row r="33" spans="1:8" x14ac:dyDescent="0.2">
      <c r="A33" s="89" t="s">
        <v>5380</v>
      </c>
      <c r="B33" s="90" t="s">
        <v>35</v>
      </c>
      <c r="C33" s="91" t="s">
        <v>36</v>
      </c>
      <c r="D33" s="90" t="s">
        <v>37</v>
      </c>
      <c r="E33" s="92">
        <v>6096</v>
      </c>
      <c r="F33" s="90" t="s">
        <v>3488</v>
      </c>
      <c r="G33" s="929" t="s">
        <v>5384</v>
      </c>
      <c r="H33" s="910"/>
    </row>
    <row r="34" spans="1:8" ht="25.5" customHeight="1" x14ac:dyDescent="0.2">
      <c r="A34" s="89" t="s">
        <v>38</v>
      </c>
      <c r="B34" s="90" t="s">
        <v>421</v>
      </c>
      <c r="C34" s="91" t="s">
        <v>39</v>
      </c>
      <c r="D34" s="90" t="s">
        <v>1089</v>
      </c>
      <c r="E34" s="92">
        <v>6003</v>
      </c>
      <c r="F34" s="90" t="s">
        <v>3744</v>
      </c>
      <c r="G34" s="929" t="s">
        <v>40</v>
      </c>
      <c r="H34" s="958"/>
    </row>
    <row r="35" spans="1:8" x14ac:dyDescent="0.2">
      <c r="A35" s="89" t="s">
        <v>41</v>
      </c>
      <c r="B35" s="90" t="s">
        <v>615</v>
      </c>
      <c r="C35" s="91" t="s">
        <v>42</v>
      </c>
      <c r="D35" s="90" t="s">
        <v>648</v>
      </c>
      <c r="E35" s="92">
        <v>5922</v>
      </c>
      <c r="F35" s="90" t="s">
        <v>3744</v>
      </c>
      <c r="G35" s="929" t="s">
        <v>43</v>
      </c>
      <c r="H35" s="910"/>
    </row>
    <row r="36" spans="1:8" x14ac:dyDescent="0.2">
      <c r="A36" s="89" t="s">
        <v>38</v>
      </c>
      <c r="B36" s="985" t="s">
        <v>5299</v>
      </c>
      <c r="C36" s="985"/>
      <c r="D36" s="985"/>
      <c r="E36" s="985"/>
      <c r="F36" s="985"/>
      <c r="G36" s="929" t="s">
        <v>44</v>
      </c>
      <c r="H36" s="910"/>
    </row>
    <row r="37" spans="1:8" x14ac:dyDescent="0.2">
      <c r="A37" s="89" t="s">
        <v>46</v>
      </c>
      <c r="B37" s="90" t="s">
        <v>47</v>
      </c>
      <c r="C37" s="91" t="s">
        <v>1087</v>
      </c>
      <c r="D37" s="90" t="s">
        <v>1088</v>
      </c>
      <c r="E37" s="92">
        <v>6210</v>
      </c>
      <c r="F37" s="90" t="s">
        <v>3488</v>
      </c>
      <c r="G37" s="929" t="s">
        <v>1090</v>
      </c>
      <c r="H37" s="910"/>
    </row>
    <row r="38" spans="1:8" ht="13.5" thickBot="1" x14ac:dyDescent="0.25">
      <c r="A38" s="94" t="s">
        <v>2708</v>
      </c>
      <c r="B38" s="1077" t="s">
        <v>5299</v>
      </c>
      <c r="C38" s="1077"/>
      <c r="D38" s="1077"/>
      <c r="E38" s="1077"/>
      <c r="F38" s="1077"/>
      <c r="G38" s="1077" t="s">
        <v>1091</v>
      </c>
      <c r="H38" s="961"/>
    </row>
    <row r="40" spans="1:8" s="8" customFormat="1" x14ac:dyDescent="0.2">
      <c r="A40" s="28" t="s">
        <v>295</v>
      </c>
      <c r="B40" s="2" t="s">
        <v>297</v>
      </c>
    </row>
  </sheetData>
  <mergeCells count="43">
    <mergeCell ref="G33:H33"/>
    <mergeCell ref="D25:F25"/>
    <mergeCell ref="G31:H31"/>
    <mergeCell ref="G32:H32"/>
    <mergeCell ref="G26:H26"/>
    <mergeCell ref="A15:H15"/>
    <mergeCell ref="A13:B13"/>
    <mergeCell ref="A14:B14"/>
    <mergeCell ref="B19:C19"/>
    <mergeCell ref="C21:H21"/>
    <mergeCell ref="E19:H19"/>
    <mergeCell ref="C13:D13"/>
    <mergeCell ref="E13:F13"/>
    <mergeCell ref="C14:D14"/>
    <mergeCell ref="E14:F14"/>
    <mergeCell ref="B23:H23"/>
    <mergeCell ref="A25:B25"/>
    <mergeCell ref="G25:H25"/>
    <mergeCell ref="G38:H38"/>
    <mergeCell ref="A26:B26"/>
    <mergeCell ref="D26:F26"/>
    <mergeCell ref="G30:H30"/>
    <mergeCell ref="G27:H27"/>
    <mergeCell ref="G28:H28"/>
    <mergeCell ref="G29:H29"/>
    <mergeCell ref="B38:F38"/>
    <mergeCell ref="G34:H34"/>
    <mergeCell ref="G37:H37"/>
    <mergeCell ref="G36:H36"/>
    <mergeCell ref="G35:H35"/>
    <mergeCell ref="B36:F36"/>
    <mergeCell ref="A1:B1"/>
    <mergeCell ref="C1:H1"/>
    <mergeCell ref="C2:H2"/>
    <mergeCell ref="A12:H12"/>
    <mergeCell ref="A3:B3"/>
    <mergeCell ref="G4:H5"/>
    <mergeCell ref="G10:H11"/>
    <mergeCell ref="B10:E10"/>
    <mergeCell ref="B8:E8"/>
    <mergeCell ref="A2:B2"/>
    <mergeCell ref="D5:E5"/>
    <mergeCell ref="D4:E4"/>
  </mergeCells>
  <phoneticPr fontId="0" type="noConversion"/>
  <hyperlinks>
    <hyperlink ref="A2:B2" location="Overview!A1" tooltip="Go to Trail Network Overview sheet" display="Trail Network Overview" xr:uid="{00000000-0004-0000-3000-000000000000}"/>
    <hyperlink ref="B40" location="RTD!A37" display="RTD-EDS" xr:uid="{00000000-0004-0000-3000-000001000000}"/>
    <hyperlink ref="D4:E4" location="ComDDoudyD!A1" display="ComDitch Doudy Draw Trail" xr:uid="{00000000-0004-0000-3000-000002000000}"/>
    <hyperlink ref="B10:E10" r:id="rId1" display="bouldercolorado.gov" xr:uid="{00000000-0004-0000-3000-000003000000}"/>
  </hyperlinks>
  <pageMargins left="1" right="0.75" top="0.75" bottom="0.75" header="0.5" footer="0.5"/>
  <pageSetup scale="78" orientation="portrait" r:id="rId2"/>
  <headerFooter alignWithMargins="0">
    <oddHeader>&amp;L&amp;"Arial,Bold"&amp;Uhttp://geobiking.org&amp;C&amp;F</oddHeader>
    <oddFooter>&amp;LAuthor: &amp;"Arial,Bold"Robert Prehn&amp;CData free for personal use and remains property of author.&amp;R&amp;D</oddFooter>
  </headerFooter>
  <webPublishItems count="1">
    <webPublishItem id="3611" divId="DR_North_3611" sourceType="sheet" destinationFile="C:\GPS\Bicycle\CO_DN\CO_DN_SBK.htm" title="GeoBiking CO_DN SBK Trail Description"/>
  </webPublishItem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F62721-F515-42BA-BEA1-0B3FC5770066}">
  <sheetPr>
    <pageSetUpPr fitToPage="1"/>
  </sheetPr>
  <dimension ref="A1:H55"/>
  <sheetViews>
    <sheetView zoomScaleNormal="100" workbookViewId="0">
      <selection activeCell="K12" sqref="K12"/>
    </sheetView>
  </sheetViews>
  <sheetFormatPr defaultRowHeight="12.75" x14ac:dyDescent="0.2"/>
  <cols>
    <col min="1" max="1" width="11" style="727" bestFit="1" customWidth="1"/>
    <col min="2" max="2" width="11.42578125" style="727" bestFit="1" customWidth="1"/>
    <col min="3" max="3" width="13.140625" style="727" bestFit="1" customWidth="1"/>
    <col min="4" max="4" width="16.28515625" style="727" bestFit="1" customWidth="1"/>
    <col min="5" max="5" width="9.42578125" style="727" customWidth="1"/>
    <col min="6" max="6" width="15.140625" style="727" bestFit="1" customWidth="1"/>
    <col min="7" max="7" width="8.140625" style="727" bestFit="1" customWidth="1"/>
    <col min="8" max="8" width="29.42578125" style="727" customWidth="1"/>
    <col min="9" max="16384" width="9.140625" style="727"/>
  </cols>
  <sheetData>
    <row r="1" spans="1:8" ht="24" customHeight="1" x14ac:dyDescent="0.2">
      <c r="A1" s="942" t="s">
        <v>7807</v>
      </c>
      <c r="B1" s="943"/>
      <c r="C1" s="872" t="s">
        <v>8058</v>
      </c>
      <c r="D1" s="873"/>
      <c r="E1" s="873"/>
      <c r="F1" s="873"/>
      <c r="G1" s="873"/>
      <c r="H1" s="873"/>
    </row>
    <row r="2" spans="1:8" ht="19.5" customHeight="1" x14ac:dyDescent="0.2">
      <c r="A2" s="874" t="s">
        <v>2679</v>
      </c>
      <c r="B2" s="874"/>
      <c r="C2" s="872"/>
      <c r="D2" s="944"/>
      <c r="E2" s="944"/>
      <c r="F2" s="944"/>
      <c r="G2" s="944"/>
      <c r="H2" s="944"/>
    </row>
    <row r="3" spans="1:8" x14ac:dyDescent="0.2">
      <c r="A3" s="874"/>
      <c r="B3" s="874"/>
      <c r="C3" s="730"/>
      <c r="E3" s="731"/>
      <c r="F3" s="731"/>
      <c r="G3" s="731"/>
      <c r="H3" s="731"/>
    </row>
    <row r="4" spans="1:8" x14ac:dyDescent="0.2">
      <c r="A4" s="186" t="s">
        <v>2545</v>
      </c>
      <c r="B4" s="745" t="s">
        <v>7808</v>
      </c>
      <c r="C4" s="27" t="s">
        <v>220</v>
      </c>
      <c r="D4" s="874" t="s">
        <v>6568</v>
      </c>
      <c r="E4" s="874"/>
      <c r="F4" s="27" t="s">
        <v>3975</v>
      </c>
      <c r="G4" s="1275"/>
      <c r="H4" s="1275"/>
    </row>
    <row r="5" spans="1:8" x14ac:dyDescent="0.2">
      <c r="A5" s="209"/>
      <c r="B5" s="533"/>
      <c r="C5" s="27"/>
      <c r="D5" s="874" t="s">
        <v>6579</v>
      </c>
      <c r="E5" s="874"/>
      <c r="F5" s="27"/>
      <c r="G5" s="1275"/>
      <c r="H5" s="1275"/>
    </row>
    <row r="6" spans="1:8" x14ac:dyDescent="0.2">
      <c r="C6" s="45"/>
      <c r="D6" s="874" t="s">
        <v>6780</v>
      </c>
      <c r="E6" s="874"/>
      <c r="F6" s="874"/>
      <c r="G6" s="1275"/>
      <c r="H6" s="1275"/>
    </row>
    <row r="7" spans="1:8" ht="12.75" customHeight="1" x14ac:dyDescent="0.2">
      <c r="A7" s="28" t="s">
        <v>5202</v>
      </c>
      <c r="B7" s="3">
        <f>COUNT(E28:E50)</f>
        <v>21</v>
      </c>
      <c r="C7" s="45"/>
      <c r="D7" s="874" t="s">
        <v>6779</v>
      </c>
      <c r="E7" s="874"/>
      <c r="F7" s="874"/>
      <c r="H7" s="739"/>
    </row>
    <row r="8" spans="1:8" x14ac:dyDescent="0.2">
      <c r="A8" s="728"/>
      <c r="B8" s="3"/>
      <c r="C8" s="9"/>
      <c r="E8" s="200" t="s">
        <v>4508</v>
      </c>
      <c r="F8" s="200" t="s">
        <v>4871</v>
      </c>
      <c r="G8" s="1124"/>
      <c r="H8" s="1124"/>
    </row>
    <row r="9" spans="1:8" x14ac:dyDescent="0.2">
      <c r="A9" s="186" t="s">
        <v>5794</v>
      </c>
      <c r="B9" s="725"/>
      <c r="C9" s="725"/>
      <c r="D9" s="725"/>
      <c r="E9" s="205"/>
      <c r="F9" s="205"/>
      <c r="G9" s="1124"/>
      <c r="H9" s="1124"/>
    </row>
    <row r="10" spans="1:8" ht="13.5" thickBot="1" x14ac:dyDescent="0.25">
      <c r="A10" s="728"/>
      <c r="B10" s="3"/>
      <c r="C10" s="9"/>
      <c r="F10" s="199"/>
      <c r="G10" s="739"/>
      <c r="H10" s="739"/>
    </row>
    <row r="11" spans="1:8" x14ac:dyDescent="0.2">
      <c r="A11" s="1120" t="s">
        <v>5619</v>
      </c>
      <c r="B11" s="1121"/>
      <c r="C11" s="1121"/>
      <c r="D11" s="1121"/>
      <c r="E11" s="1121"/>
      <c r="F11" s="1121"/>
      <c r="G11" s="1121"/>
      <c r="H11" s="1122"/>
    </row>
    <row r="12" spans="1:8" s="24" customFormat="1" ht="13.5" thickBot="1" x14ac:dyDescent="0.25">
      <c r="A12" s="1126" t="s">
        <v>3816</v>
      </c>
      <c r="B12" s="1127"/>
      <c r="C12" s="1128" t="s">
        <v>3817</v>
      </c>
      <c r="D12" s="1128"/>
      <c r="E12" s="1128" t="s">
        <v>3818</v>
      </c>
      <c r="F12" s="1128"/>
      <c r="G12" s="733"/>
      <c r="H12" s="203" t="s">
        <v>530</v>
      </c>
    </row>
    <row r="13" spans="1:8" ht="13.5" thickBot="1" x14ac:dyDescent="0.25">
      <c r="A13" s="940"/>
      <c r="B13" s="940"/>
      <c r="C13" s="974">
        <v>10.1</v>
      </c>
      <c r="D13" s="941"/>
      <c r="E13" s="883">
        <v>6.6</v>
      </c>
      <c r="F13" s="883"/>
      <c r="G13" s="718"/>
    </row>
    <row r="14" spans="1:8" x14ac:dyDescent="0.2">
      <c r="A14" s="867" t="s">
        <v>3081</v>
      </c>
      <c r="B14" s="868"/>
      <c r="C14" s="868"/>
      <c r="D14" s="868"/>
      <c r="E14" s="868"/>
      <c r="F14" s="868"/>
      <c r="G14" s="868"/>
      <c r="H14" s="869"/>
    </row>
    <row r="15" spans="1:8" ht="13.5" thickBot="1" x14ac:dyDescent="0.25">
      <c r="A15" s="12" t="s">
        <v>3819</v>
      </c>
      <c r="B15" s="13" t="s">
        <v>3820</v>
      </c>
      <c r="C15" s="14" t="s">
        <v>3821</v>
      </c>
      <c r="D15" s="13" t="s">
        <v>3822</v>
      </c>
      <c r="E15" s="13" t="s">
        <v>3823</v>
      </c>
      <c r="F15" s="13" t="s">
        <v>3363</v>
      </c>
      <c r="G15" s="13" t="s">
        <v>1388</v>
      </c>
      <c r="H15" s="195" t="s">
        <v>3824</v>
      </c>
    </row>
    <row r="16" spans="1:8" s="8" customFormat="1" x14ac:dyDescent="0.2">
      <c r="A16" s="21">
        <f>E28</f>
        <v>5702</v>
      </c>
      <c r="B16" s="21">
        <f>E50</f>
        <v>5729</v>
      </c>
      <c r="C16" s="22">
        <v>5687</v>
      </c>
      <c r="D16" s="22">
        <v>6555</v>
      </c>
      <c r="E16" s="22">
        <f>B16 - A16</f>
        <v>27</v>
      </c>
      <c r="F16" s="22">
        <v>1670</v>
      </c>
      <c r="G16" s="22"/>
      <c r="H16" s="197">
        <v>6</v>
      </c>
    </row>
    <row r="17" spans="1:8" s="8" customFormat="1" x14ac:dyDescent="0.2">
      <c r="A17" s="729"/>
      <c r="B17" s="729"/>
      <c r="C17" s="723"/>
      <c r="D17" s="722"/>
      <c r="E17" s="722"/>
      <c r="F17" s="722"/>
      <c r="G17" s="722"/>
      <c r="H17" s="722"/>
    </row>
    <row r="18" spans="1:8" s="8" customFormat="1" ht="12.75" customHeight="1" x14ac:dyDescent="0.2">
      <c r="A18" s="724" t="s">
        <v>3079</v>
      </c>
      <c r="B18" s="951" t="s">
        <v>4814</v>
      </c>
      <c r="C18" s="951"/>
      <c r="D18" s="175" t="s">
        <v>3080</v>
      </c>
      <c r="E18" s="930"/>
      <c r="F18" s="930"/>
      <c r="G18" s="930"/>
      <c r="H18" s="930"/>
    </row>
    <row r="19" spans="1:8" s="8" customFormat="1" x14ac:dyDescent="0.2">
      <c r="A19" s="729"/>
      <c r="B19" s="729"/>
      <c r="C19" s="723"/>
      <c r="D19" s="175" t="s">
        <v>1165</v>
      </c>
      <c r="E19" s="726" t="s">
        <v>6929</v>
      </c>
      <c r="F19" s="722"/>
      <c r="G19" s="175" t="s">
        <v>3181</v>
      </c>
      <c r="H19" s="726">
        <v>278</v>
      </c>
    </row>
    <row r="20" spans="1:8" s="8" customFormat="1" ht="12.75" customHeight="1" x14ac:dyDescent="0.2">
      <c r="A20" s="724" t="s">
        <v>3370</v>
      </c>
      <c r="B20" s="931"/>
      <c r="C20" s="931"/>
      <c r="D20" s="931"/>
      <c r="E20" s="931"/>
      <c r="F20" s="931"/>
      <c r="G20" s="931"/>
      <c r="H20" s="931"/>
    </row>
    <row r="21" spans="1:8" s="8" customFormat="1" x14ac:dyDescent="0.2">
      <c r="A21" s="729"/>
      <c r="B21" s="729"/>
      <c r="C21" s="723"/>
      <c r="D21" s="722"/>
      <c r="E21" s="722"/>
      <c r="F21" s="722"/>
      <c r="G21" s="722"/>
      <c r="H21" s="722"/>
    </row>
    <row r="22" spans="1:8" s="8" customFormat="1" ht="27.75" customHeight="1" x14ac:dyDescent="0.2">
      <c r="A22" s="948" t="s">
        <v>3085</v>
      </c>
      <c r="B22" s="1090"/>
      <c r="C22" s="1090"/>
      <c r="D22" s="1090"/>
      <c r="E22" s="1090"/>
      <c r="F22" s="1090"/>
      <c r="G22" s="1090"/>
      <c r="H22" s="1090"/>
    </row>
    <row r="23" spans="1:8" s="8" customFormat="1" ht="27.75" customHeight="1" x14ac:dyDescent="0.2">
      <c r="A23" s="948"/>
      <c r="B23" s="951" t="s">
        <v>8059</v>
      </c>
      <c r="C23" s="951"/>
      <c r="D23" s="951"/>
      <c r="E23" s="951"/>
      <c r="F23" s="951"/>
      <c r="G23" s="951"/>
      <c r="H23" s="951"/>
    </row>
    <row r="24" spans="1:8" ht="13.5" thickBot="1" x14ac:dyDescent="0.25">
      <c r="C24" s="1"/>
    </row>
    <row r="25" spans="1:8" ht="13.5" thickBot="1" x14ac:dyDescent="0.25">
      <c r="A25" s="934" t="s">
        <v>2683</v>
      </c>
      <c r="B25" s="934"/>
      <c r="C25" s="164" t="s">
        <v>5913</v>
      </c>
      <c r="D25" s="934" t="s">
        <v>5907</v>
      </c>
      <c r="E25" s="934"/>
      <c r="F25" s="934"/>
      <c r="G25" s="1130" t="s">
        <v>5906</v>
      </c>
      <c r="H25" s="1131"/>
    </row>
    <row r="26" spans="1:8" ht="13.5" thickBot="1" x14ac:dyDescent="0.25">
      <c r="A26" s="1111" t="s">
        <v>5334</v>
      </c>
      <c r="B26" s="1111"/>
      <c r="C26" s="477" t="s">
        <v>5334</v>
      </c>
      <c r="D26" s="931" t="s">
        <v>6925</v>
      </c>
      <c r="E26" s="971"/>
      <c r="F26" s="971"/>
      <c r="G26" s="973" t="s">
        <v>6926</v>
      </c>
      <c r="H26" s="973"/>
    </row>
    <row r="27" spans="1:8" s="3" customFormat="1" ht="13.5" thickBot="1" x14ac:dyDescent="0.25">
      <c r="A27" s="4" t="s">
        <v>3488</v>
      </c>
      <c r="B27" s="4" t="s">
        <v>3320</v>
      </c>
      <c r="C27" s="5" t="s">
        <v>3319</v>
      </c>
      <c r="D27" s="4" t="s">
        <v>3992</v>
      </c>
      <c r="E27" s="4" t="s">
        <v>3486</v>
      </c>
      <c r="F27" s="4" t="s">
        <v>3318</v>
      </c>
      <c r="G27" s="903" t="s">
        <v>3950</v>
      </c>
      <c r="H27" s="904"/>
    </row>
    <row r="28" spans="1:8" x14ac:dyDescent="0.2">
      <c r="A28" s="107" t="s">
        <v>6823</v>
      </c>
      <c r="B28" s="738" t="s">
        <v>6824</v>
      </c>
      <c r="C28" s="109" t="s">
        <v>6825</v>
      </c>
      <c r="D28" s="738" t="s">
        <v>6826</v>
      </c>
      <c r="E28" s="110">
        <v>5702</v>
      </c>
      <c r="F28" s="738" t="s">
        <v>3744</v>
      </c>
      <c r="G28" s="927" t="s">
        <v>6827</v>
      </c>
      <c r="H28" s="928"/>
    </row>
    <row r="29" spans="1:8" x14ac:dyDescent="0.2">
      <c r="A29" s="111" t="s">
        <v>6888</v>
      </c>
      <c r="B29" s="721" t="s">
        <v>6829</v>
      </c>
      <c r="C29" s="113" t="s">
        <v>6830</v>
      </c>
      <c r="D29" s="732" t="s">
        <v>6889</v>
      </c>
      <c r="E29" s="114">
        <v>5816</v>
      </c>
      <c r="F29" s="721" t="s">
        <v>3744</v>
      </c>
      <c r="G29" s="1272" t="s">
        <v>6890</v>
      </c>
      <c r="H29" s="924"/>
    </row>
    <row r="30" spans="1:8" x14ac:dyDescent="0.2">
      <c r="A30" s="111" t="s">
        <v>6832</v>
      </c>
      <c r="B30" s="721" t="s">
        <v>6838</v>
      </c>
      <c r="C30" s="113" t="s">
        <v>6839</v>
      </c>
      <c r="D30" s="721" t="s">
        <v>6835</v>
      </c>
      <c r="E30" s="114">
        <v>5891</v>
      </c>
      <c r="F30" s="721" t="s">
        <v>3744</v>
      </c>
      <c r="G30" s="926" t="s">
        <v>6836</v>
      </c>
      <c r="H30" s="925"/>
    </row>
    <row r="31" spans="1:8" x14ac:dyDescent="0.2">
      <c r="A31" s="111" t="s">
        <v>6837</v>
      </c>
      <c r="B31" s="721" t="s">
        <v>6833</v>
      </c>
      <c r="C31" s="113" t="s">
        <v>6834</v>
      </c>
      <c r="D31" s="721" t="s">
        <v>6840</v>
      </c>
      <c r="E31" s="114">
        <v>5891</v>
      </c>
      <c r="F31" s="721" t="s">
        <v>3744</v>
      </c>
      <c r="G31" s="926" t="s">
        <v>6844</v>
      </c>
      <c r="H31" s="925"/>
    </row>
    <row r="32" spans="1:8" x14ac:dyDescent="0.2">
      <c r="A32" s="111" t="s">
        <v>6841</v>
      </c>
      <c r="B32" s="721" t="s">
        <v>6615</v>
      </c>
      <c r="C32" s="113" t="s">
        <v>6616</v>
      </c>
      <c r="D32" s="721" t="s">
        <v>6842</v>
      </c>
      <c r="E32" s="114">
        <v>6006</v>
      </c>
      <c r="F32" s="721" t="s">
        <v>3744</v>
      </c>
      <c r="G32" s="926" t="s">
        <v>6843</v>
      </c>
      <c r="H32" s="925"/>
    </row>
    <row r="33" spans="1:8" ht="27" customHeight="1" x14ac:dyDescent="0.2">
      <c r="A33" s="111" t="s">
        <v>6845</v>
      </c>
      <c r="B33" s="721" t="s">
        <v>6846</v>
      </c>
      <c r="C33" s="113" t="s">
        <v>6847</v>
      </c>
      <c r="D33" s="721" t="s">
        <v>6848</v>
      </c>
      <c r="E33" s="114">
        <v>6425</v>
      </c>
      <c r="F33" s="721" t="s">
        <v>3744</v>
      </c>
      <c r="G33" s="1272" t="s">
        <v>6849</v>
      </c>
      <c r="H33" s="925"/>
    </row>
    <row r="34" spans="1:8" x14ac:dyDescent="0.2">
      <c r="A34" s="111" t="s">
        <v>6850</v>
      </c>
      <c r="B34" s="732" t="s">
        <v>6851</v>
      </c>
      <c r="C34" s="566" t="s">
        <v>6852</v>
      </c>
      <c r="D34" s="732" t="s">
        <v>6853</v>
      </c>
      <c r="E34" s="114">
        <v>6443</v>
      </c>
      <c r="F34" s="732" t="s">
        <v>3744</v>
      </c>
      <c r="G34" s="1094" t="s">
        <v>6854</v>
      </c>
      <c r="H34" s="925"/>
    </row>
    <row r="35" spans="1:8" x14ac:dyDescent="0.2">
      <c r="A35" s="111" t="s">
        <v>6855</v>
      </c>
      <c r="B35" s="732" t="s">
        <v>6856</v>
      </c>
      <c r="C35" s="566" t="s">
        <v>6857</v>
      </c>
      <c r="D35" s="732" t="s">
        <v>6858</v>
      </c>
      <c r="E35" s="114">
        <v>6469</v>
      </c>
      <c r="F35" s="732" t="s">
        <v>641</v>
      </c>
      <c r="G35" s="1272" t="s">
        <v>6859</v>
      </c>
      <c r="H35" s="924"/>
    </row>
    <row r="36" spans="1:8" x14ac:dyDescent="0.2">
      <c r="A36" s="111" t="s">
        <v>6860</v>
      </c>
      <c r="B36" s="732" t="s">
        <v>6861</v>
      </c>
      <c r="C36" s="566" t="s">
        <v>6862</v>
      </c>
      <c r="D36" s="732" t="s">
        <v>6863</v>
      </c>
      <c r="E36" s="114">
        <v>6471</v>
      </c>
      <c r="F36" s="732" t="s">
        <v>3744</v>
      </c>
      <c r="G36" s="1272" t="s">
        <v>6864</v>
      </c>
      <c r="H36" s="924"/>
    </row>
    <row r="37" spans="1:8" x14ac:dyDescent="0.2">
      <c r="A37" s="111" t="s">
        <v>6850</v>
      </c>
      <c r="B37" s="919" t="s">
        <v>5299</v>
      </c>
      <c r="C37" s="1139"/>
      <c r="D37" s="1139"/>
      <c r="E37" s="1139"/>
      <c r="F37" s="1140"/>
      <c r="G37" s="1094" t="s">
        <v>6865</v>
      </c>
      <c r="H37" s="925"/>
    </row>
    <row r="38" spans="1:8" x14ac:dyDescent="0.2">
      <c r="A38" s="111" t="s">
        <v>6866</v>
      </c>
      <c r="B38" s="719" t="s">
        <v>6867</v>
      </c>
      <c r="C38" s="568" t="s">
        <v>6868</v>
      </c>
      <c r="D38" s="734" t="s">
        <v>6869</v>
      </c>
      <c r="E38" s="578">
        <v>6467</v>
      </c>
      <c r="F38" s="735" t="s">
        <v>3744</v>
      </c>
      <c r="G38" s="919" t="s">
        <v>6870</v>
      </c>
      <c r="H38" s="1271"/>
    </row>
    <row r="39" spans="1:8" x14ac:dyDescent="0.2">
      <c r="A39" s="111" t="s">
        <v>6871</v>
      </c>
      <c r="B39" s="719" t="s">
        <v>6872</v>
      </c>
      <c r="C39" s="568" t="s">
        <v>6873</v>
      </c>
      <c r="D39" s="734" t="s">
        <v>6874</v>
      </c>
      <c r="E39" s="578">
        <v>6488</v>
      </c>
      <c r="F39" s="735" t="s">
        <v>3744</v>
      </c>
      <c r="G39" s="919" t="s">
        <v>6875</v>
      </c>
      <c r="H39" s="1271"/>
    </row>
    <row r="40" spans="1:8" x14ac:dyDescent="0.2">
      <c r="A40" s="111" t="s">
        <v>6876</v>
      </c>
      <c r="B40" s="719" t="s">
        <v>6877</v>
      </c>
      <c r="C40" s="568" t="s">
        <v>6878</v>
      </c>
      <c r="D40" s="734" t="s">
        <v>6879</v>
      </c>
      <c r="E40" s="578">
        <v>6543</v>
      </c>
      <c r="F40" s="735" t="s">
        <v>3936</v>
      </c>
      <c r="G40" s="919" t="s">
        <v>6880</v>
      </c>
      <c r="H40" s="1271"/>
    </row>
    <row r="41" spans="1:8" x14ac:dyDescent="0.2">
      <c r="A41" s="111" t="s">
        <v>6881</v>
      </c>
      <c r="B41" s="719" t="s">
        <v>6882</v>
      </c>
      <c r="C41" s="568" t="s">
        <v>6883</v>
      </c>
      <c r="D41" s="734" t="s">
        <v>6884</v>
      </c>
      <c r="E41" s="578">
        <v>6358</v>
      </c>
      <c r="F41" s="735" t="s">
        <v>3744</v>
      </c>
      <c r="G41" s="919" t="s">
        <v>6885</v>
      </c>
      <c r="H41" s="1271"/>
    </row>
    <row r="42" spans="1:8" x14ac:dyDescent="0.2">
      <c r="A42" s="111" t="s">
        <v>6828</v>
      </c>
      <c r="B42" s="719" t="s">
        <v>6600</v>
      </c>
      <c r="C42" s="568" t="s">
        <v>6886</v>
      </c>
      <c r="D42" s="734" t="s">
        <v>6831</v>
      </c>
      <c r="E42" s="578">
        <v>6040</v>
      </c>
      <c r="F42" s="735" t="s">
        <v>3744</v>
      </c>
      <c r="G42" s="919" t="s">
        <v>6887</v>
      </c>
      <c r="H42" s="1271"/>
    </row>
    <row r="43" spans="1:8" x14ac:dyDescent="0.2">
      <c r="A43" s="111" t="s">
        <v>6881</v>
      </c>
      <c r="B43" s="919" t="s">
        <v>5299</v>
      </c>
      <c r="C43" s="1137"/>
      <c r="D43" s="1137"/>
      <c r="E43" s="1137"/>
      <c r="F43" s="1138"/>
      <c r="G43" s="919" t="s">
        <v>6891</v>
      </c>
      <c r="H43" s="1271"/>
    </row>
    <row r="44" spans="1:8" x14ac:dyDescent="0.2">
      <c r="A44" s="111" t="s">
        <v>6892</v>
      </c>
      <c r="B44" s="719" t="s">
        <v>6893</v>
      </c>
      <c r="C44" s="568" t="s">
        <v>4483</v>
      </c>
      <c r="D44" s="734" t="s">
        <v>6895</v>
      </c>
      <c r="E44" s="579">
        <v>6435</v>
      </c>
      <c r="F44" s="735" t="s">
        <v>3744</v>
      </c>
      <c r="G44" s="919" t="s">
        <v>6894</v>
      </c>
      <c r="H44" s="1271"/>
    </row>
    <row r="45" spans="1:8" x14ac:dyDescent="0.2">
      <c r="A45" s="111" t="s">
        <v>6896</v>
      </c>
      <c r="B45" s="719" t="s">
        <v>6897</v>
      </c>
      <c r="C45" s="568" t="s">
        <v>6898</v>
      </c>
      <c r="D45" s="734" t="s">
        <v>6899</v>
      </c>
      <c r="E45" s="579">
        <v>6135</v>
      </c>
      <c r="F45" s="735" t="s">
        <v>3744</v>
      </c>
      <c r="G45" s="919" t="s">
        <v>6900</v>
      </c>
      <c r="H45" s="1271"/>
    </row>
    <row r="46" spans="1:8" x14ac:dyDescent="0.2">
      <c r="A46" s="111" t="s">
        <v>6901</v>
      </c>
      <c r="B46" s="719" t="s">
        <v>6902</v>
      </c>
      <c r="C46" s="568" t="s">
        <v>6903</v>
      </c>
      <c r="D46" s="734" t="s">
        <v>6904</v>
      </c>
      <c r="E46" s="579">
        <v>6091</v>
      </c>
      <c r="F46" s="735" t="s">
        <v>3744</v>
      </c>
      <c r="G46" s="919" t="s">
        <v>6905</v>
      </c>
      <c r="H46" s="1271"/>
    </row>
    <row r="47" spans="1:8" x14ac:dyDescent="0.2">
      <c r="A47" s="111" t="s">
        <v>6906</v>
      </c>
      <c r="B47" s="719" t="s">
        <v>6907</v>
      </c>
      <c r="C47" s="568" t="s">
        <v>6908</v>
      </c>
      <c r="D47" s="734" t="s">
        <v>6909</v>
      </c>
      <c r="E47" s="579">
        <v>5881</v>
      </c>
      <c r="F47" s="735" t="s">
        <v>3744</v>
      </c>
      <c r="G47" s="919" t="s">
        <v>6910</v>
      </c>
      <c r="H47" s="1271"/>
    </row>
    <row r="48" spans="1:8" x14ac:dyDescent="0.2">
      <c r="A48" s="571" t="s">
        <v>6911</v>
      </c>
      <c r="B48" s="736" t="s">
        <v>6912</v>
      </c>
      <c r="C48" s="573" t="s">
        <v>6913</v>
      </c>
      <c r="D48" s="574" t="s">
        <v>6914</v>
      </c>
      <c r="E48" s="580">
        <v>5847</v>
      </c>
      <c r="F48" s="575" t="s">
        <v>3744</v>
      </c>
      <c r="G48" s="1269" t="s">
        <v>6915</v>
      </c>
      <c r="H48" s="1270"/>
    </row>
    <row r="49" spans="1:8" x14ac:dyDescent="0.2">
      <c r="A49" s="111" t="s">
        <v>6916</v>
      </c>
      <c r="B49" s="732" t="s">
        <v>6917</v>
      </c>
      <c r="C49" s="566" t="s">
        <v>6918</v>
      </c>
      <c r="D49" s="732" t="s">
        <v>6919</v>
      </c>
      <c r="E49" s="114">
        <v>5752</v>
      </c>
      <c r="F49" s="721" t="s">
        <v>3744</v>
      </c>
      <c r="G49" s="1094" t="s">
        <v>6920</v>
      </c>
      <c r="H49" s="925"/>
    </row>
    <row r="50" spans="1:8" ht="13.5" thickBot="1" x14ac:dyDescent="0.25">
      <c r="A50" s="115" t="s">
        <v>6921</v>
      </c>
      <c r="B50" s="737" t="s">
        <v>6922</v>
      </c>
      <c r="C50" s="577" t="s">
        <v>6923</v>
      </c>
      <c r="D50" s="737" t="s">
        <v>3448</v>
      </c>
      <c r="E50" s="118">
        <v>5729</v>
      </c>
      <c r="F50" s="720" t="s">
        <v>3744</v>
      </c>
      <c r="G50" s="1273" t="s">
        <v>6924</v>
      </c>
      <c r="H50" s="922"/>
    </row>
    <row r="52" spans="1:8" s="8" customFormat="1" x14ac:dyDescent="0.2">
      <c r="A52" s="28" t="s">
        <v>295</v>
      </c>
      <c r="B52" s="225" t="s">
        <v>5980</v>
      </c>
    </row>
    <row r="55" spans="1:8" x14ac:dyDescent="0.2">
      <c r="F55" s="727" t="s">
        <v>7806</v>
      </c>
    </row>
  </sheetData>
  <mergeCells count="57">
    <mergeCell ref="D4:E4"/>
    <mergeCell ref="G4:H6"/>
    <mergeCell ref="D5:E5"/>
    <mergeCell ref="D6:F6"/>
    <mergeCell ref="A1:B1"/>
    <mergeCell ref="C1:H1"/>
    <mergeCell ref="A2:B2"/>
    <mergeCell ref="C2:H2"/>
    <mergeCell ref="A3:B3"/>
    <mergeCell ref="D7:F7"/>
    <mergeCell ref="G8:H9"/>
    <mergeCell ref="A11:H11"/>
    <mergeCell ref="A12:B12"/>
    <mergeCell ref="C12:D12"/>
    <mergeCell ref="E12:F12"/>
    <mergeCell ref="A13:B13"/>
    <mergeCell ref="C13:D13"/>
    <mergeCell ref="E13:F13"/>
    <mergeCell ref="A14:H14"/>
    <mergeCell ref="B18:C18"/>
    <mergeCell ref="E18:H18"/>
    <mergeCell ref="B20:H20"/>
    <mergeCell ref="A22:A23"/>
    <mergeCell ref="B22:H22"/>
    <mergeCell ref="B23:H23"/>
    <mergeCell ref="A25:B25"/>
    <mergeCell ref="D25:F25"/>
    <mergeCell ref="G25:H25"/>
    <mergeCell ref="G35:H35"/>
    <mergeCell ref="A26:B26"/>
    <mergeCell ref="D26:F26"/>
    <mergeCell ref="G26:H26"/>
    <mergeCell ref="G27:H27"/>
    <mergeCell ref="G28:H28"/>
    <mergeCell ref="G29:H29"/>
    <mergeCell ref="G30:H30"/>
    <mergeCell ref="G31:H31"/>
    <mergeCell ref="G32:H32"/>
    <mergeCell ref="G33:H33"/>
    <mergeCell ref="G34:H34"/>
    <mergeCell ref="G45:H45"/>
    <mergeCell ref="G36:H36"/>
    <mergeCell ref="B37:F37"/>
    <mergeCell ref="G37:H37"/>
    <mergeCell ref="G38:H38"/>
    <mergeCell ref="G39:H39"/>
    <mergeCell ref="G40:H40"/>
    <mergeCell ref="G41:H41"/>
    <mergeCell ref="G42:H42"/>
    <mergeCell ref="B43:F43"/>
    <mergeCell ref="G43:H43"/>
    <mergeCell ref="G44:H44"/>
    <mergeCell ref="G46:H46"/>
    <mergeCell ref="G47:H47"/>
    <mergeCell ref="G48:H48"/>
    <mergeCell ref="G49:H49"/>
    <mergeCell ref="G50:H50"/>
  </mergeCells>
  <hyperlinks>
    <hyperlink ref="D6" location="NTableMtn!A1" tooltip="Powerline &amp; Harper Lake area trails in Louisville" display="N Table Mtn Loop Trail" xr:uid="{5A0E0984-2A65-4251-B93C-A77C86B35627}"/>
    <hyperlink ref="A2:B2" location="Overview!A1" tooltip="Go to Trail Network Overview sheet" display="Trail Network Overview" xr:uid="{2B0BD445-250D-4197-9AA8-EDED811BE59E}"/>
    <hyperlink ref="B52" location="RTD!A70" display="RTD-SL" xr:uid="{E7B6B0D6-4939-4C50-97FF-E3E97664C32F}"/>
    <hyperlink ref="D7" location="VanBibberW!A1" display="Van Bibber W via 59th dr" xr:uid="{4E331DA1-A78D-438F-A4A7-F523DA3B9C38}"/>
    <hyperlink ref="D7:F7" location="VanBibberW!A1" display="Van Bibber W via 59th Dr or Crestone St" xr:uid="{6756CAD4-37F6-4A77-A3B7-78BE55C770A8}"/>
    <hyperlink ref="D4" location="NTableMtn!A1" tooltip="Powerline &amp; Harper Lake area trails in Louisville" display="N Table Mtn Loop Trail" xr:uid="{D49FBCEC-3153-4DFD-8FFF-4E5BD0513C33}"/>
    <hyperlink ref="D6:E6" location="RalstonCanal!A1" tooltip="Powerline &amp; Harper Lake area trails in Louisville" display="Ralston Canal Trail (Fairmont Canal Section" xr:uid="{86C9D091-84AA-4757-981F-4E03EF569593}"/>
    <hyperlink ref="D6:F6" location="RalstonCanal!A1" tooltip="Powerline &amp; Harper Lake area trails in Louisville" display="Ralston Canal Trail (Fairmont Canal Section)" xr:uid="{3B6CC383-CAE6-4164-B1F7-DC24480BA77E}"/>
    <hyperlink ref="D5" location="NTableMtn!A1" tooltip="Powerline &amp; Harper Lake area trails in Louisville" display="N Table Mtn Loop Trail" xr:uid="{63D0D947-8927-4388-A0DA-00FDAFB45E2E}"/>
    <hyperlink ref="D4:E4" location="GoldenLeyden!A1" tooltip="Powerline &amp; Harper Lake area trails in Louisville" display="Golden Leyden" xr:uid="{168F1CB1-73ED-4382-B04C-19C1F9F3AE89}"/>
  </hyperlinks>
  <pageMargins left="1" right="0.75" top="0.75" bottom="0.75" header="0.5" footer="0.5"/>
  <pageSetup scale="76" orientation="portrait" r:id="rId1"/>
  <headerFooter alignWithMargins="0">
    <oddHeader>&amp;L&amp;"Arial,Bold"&amp;Uhttp://geobiking.org&amp;C&amp;F</oddHeader>
    <oddFooter>&amp;LAuthor: &amp;"Arial,Bold"Robert Prehn&amp;CData free for personal use and remains property of author.&amp;R&amp;D</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22">
    <pageSetUpPr fitToPage="1"/>
  </sheetPr>
  <dimension ref="A1:H62"/>
  <sheetViews>
    <sheetView topLeftCell="A3" zoomScaleNormal="100" workbookViewId="0">
      <selection activeCell="H24" sqref="H24"/>
    </sheetView>
  </sheetViews>
  <sheetFormatPr defaultRowHeight="12.75" x14ac:dyDescent="0.2"/>
  <cols>
    <col min="1" max="1" width="11.7109375" customWidth="1"/>
    <col min="2" max="2" width="10.140625" bestFit="1" customWidth="1"/>
    <col min="3" max="3" width="12.140625" bestFit="1" customWidth="1"/>
    <col min="4" max="4" width="20.140625" bestFit="1" customWidth="1"/>
    <col min="5" max="5" width="9" bestFit="1" customWidth="1"/>
    <col min="6" max="6" width="14.7109375" bestFit="1" customWidth="1"/>
    <col min="7" max="7" width="8.140625" bestFit="1" customWidth="1"/>
    <col min="8" max="8" width="29.5703125" customWidth="1"/>
  </cols>
  <sheetData>
    <row r="1" spans="1:8" ht="23.25" customHeight="1" x14ac:dyDescent="0.2">
      <c r="A1" s="870" t="s">
        <v>6533</v>
      </c>
      <c r="B1" s="871"/>
      <c r="C1" s="872" t="s">
        <v>1590</v>
      </c>
      <c r="D1" s="873"/>
      <c r="E1" s="873"/>
      <c r="F1" s="873"/>
      <c r="G1" s="873"/>
      <c r="H1" s="873"/>
    </row>
    <row r="2" spans="1:8" ht="51" customHeight="1" x14ac:dyDescent="0.2">
      <c r="A2" s="874" t="s">
        <v>2679</v>
      </c>
      <c r="B2" s="874"/>
      <c r="C2" s="875" t="s">
        <v>2548</v>
      </c>
      <c r="D2" s="875"/>
      <c r="E2" s="875"/>
      <c r="F2" s="875"/>
      <c r="G2" s="875"/>
      <c r="H2" s="875"/>
    </row>
    <row r="3" spans="1:8" x14ac:dyDescent="0.2">
      <c r="A3" s="874"/>
      <c r="B3" s="874"/>
      <c r="C3" s="18"/>
      <c r="E3" s="25"/>
      <c r="F3" s="25"/>
      <c r="G3" s="25"/>
      <c r="H3" s="25"/>
    </row>
    <row r="4" spans="1:8" x14ac:dyDescent="0.2">
      <c r="A4" s="186" t="s">
        <v>2545</v>
      </c>
      <c r="B4" s="55" t="s">
        <v>2541</v>
      </c>
      <c r="C4" s="27" t="s">
        <v>220</v>
      </c>
      <c r="D4" s="2" t="s">
        <v>6091</v>
      </c>
      <c r="E4" s="25"/>
      <c r="F4" s="27" t="s">
        <v>3975</v>
      </c>
      <c r="G4" s="946" t="s">
        <v>2011</v>
      </c>
      <c r="H4" s="946"/>
    </row>
    <row r="5" spans="1:8" x14ac:dyDescent="0.2">
      <c r="A5" s="209"/>
      <c r="B5" s="55"/>
      <c r="C5" s="27"/>
      <c r="D5" s="2" t="s">
        <v>474</v>
      </c>
      <c r="E5" s="25"/>
      <c r="F5" s="34"/>
      <c r="G5" s="946"/>
      <c r="H5" s="946"/>
    </row>
    <row r="6" spans="1:8" x14ac:dyDescent="0.2">
      <c r="A6" s="209"/>
      <c r="B6" s="55"/>
      <c r="C6" s="27"/>
      <c r="D6" s="2" t="s">
        <v>3998</v>
      </c>
      <c r="E6" s="25"/>
      <c r="F6" s="34"/>
      <c r="G6" s="233"/>
      <c r="H6" s="618"/>
    </row>
    <row r="7" spans="1:8" x14ac:dyDescent="0.2">
      <c r="A7" s="209"/>
      <c r="B7" s="55"/>
      <c r="C7" s="27"/>
      <c r="D7" s="2" t="s">
        <v>3158</v>
      </c>
      <c r="E7" s="25"/>
      <c r="F7" s="34"/>
      <c r="G7" s="233"/>
      <c r="H7" s="618"/>
    </row>
    <row r="8" spans="1:8" x14ac:dyDescent="0.2">
      <c r="C8" s="27"/>
      <c r="D8" s="2" t="s">
        <v>5160</v>
      </c>
      <c r="E8" s="25"/>
      <c r="F8" s="34"/>
      <c r="G8" s="618"/>
      <c r="H8" s="618"/>
    </row>
    <row r="9" spans="1:8" x14ac:dyDescent="0.2">
      <c r="C9" s="27"/>
      <c r="D9" s="2" t="s">
        <v>7454</v>
      </c>
      <c r="E9" s="25"/>
      <c r="F9" s="34"/>
      <c r="G9" s="618"/>
      <c r="H9" s="618"/>
    </row>
    <row r="10" spans="1:8" x14ac:dyDescent="0.2">
      <c r="A10" s="28" t="s">
        <v>5202</v>
      </c>
      <c r="B10" s="3">
        <f>COUNT(E30:E62)</f>
        <v>33</v>
      </c>
      <c r="C10" s="45"/>
      <c r="D10" s="64" t="s">
        <v>4621</v>
      </c>
      <c r="E10" s="25"/>
      <c r="F10" s="25"/>
      <c r="G10" s="34"/>
      <c r="H10" s="34"/>
    </row>
    <row r="11" spans="1:8" x14ac:dyDescent="0.2">
      <c r="C11" s="45"/>
      <c r="D11" s="2" t="s">
        <v>5163</v>
      </c>
      <c r="E11" s="25"/>
      <c r="F11" s="200" t="s">
        <v>4871</v>
      </c>
      <c r="G11" s="946" t="s">
        <v>7461</v>
      </c>
      <c r="H11" s="946"/>
    </row>
    <row r="12" spans="1:8" x14ac:dyDescent="0.2">
      <c r="C12" s="45"/>
      <c r="D12" s="2" t="s">
        <v>5145</v>
      </c>
      <c r="E12" s="25"/>
      <c r="F12" s="205">
        <v>42454</v>
      </c>
      <c r="G12" s="946"/>
      <c r="H12" s="946"/>
    </row>
    <row r="13" spans="1:8" ht="13.5" thickBot="1" x14ac:dyDescent="0.25">
      <c r="C13" s="9"/>
      <c r="D13" s="2"/>
    </row>
    <row r="14" spans="1:8" x14ac:dyDescent="0.2">
      <c r="A14" s="877" t="s">
        <v>5619</v>
      </c>
      <c r="B14" s="878"/>
      <c r="C14" s="878"/>
      <c r="D14" s="878"/>
      <c r="E14" s="878"/>
      <c r="F14" s="878"/>
      <c r="G14" s="878"/>
      <c r="H14" s="879"/>
    </row>
    <row r="15" spans="1:8" s="24" customFormat="1" ht="13.5" thickBot="1" x14ac:dyDescent="0.25">
      <c r="A15" s="880" t="s">
        <v>3816</v>
      </c>
      <c r="B15" s="881"/>
      <c r="C15" s="882" t="s">
        <v>3817</v>
      </c>
      <c r="D15" s="882"/>
      <c r="E15" s="882" t="s">
        <v>3818</v>
      </c>
      <c r="F15" s="882"/>
      <c r="G15" s="191"/>
      <c r="H15" s="196" t="s">
        <v>530</v>
      </c>
    </row>
    <row r="16" spans="1:8" ht="13.5" thickBot="1" x14ac:dyDescent="0.25">
      <c r="A16" s="883"/>
      <c r="B16" s="883"/>
      <c r="C16" s="974">
        <v>13</v>
      </c>
      <c r="D16" s="1256"/>
      <c r="E16" s="883">
        <v>10</v>
      </c>
      <c r="F16" s="883"/>
      <c r="G16" s="192"/>
    </row>
    <row r="17" spans="1:8" x14ac:dyDescent="0.2">
      <c r="A17" s="867" t="s">
        <v>3081</v>
      </c>
      <c r="B17" s="868"/>
      <c r="C17" s="868"/>
      <c r="D17" s="868"/>
      <c r="E17" s="868"/>
      <c r="F17" s="868"/>
      <c r="G17" s="868"/>
      <c r="H17" s="869"/>
    </row>
    <row r="18" spans="1:8" ht="13.5" thickBot="1" x14ac:dyDescent="0.25">
      <c r="A18" s="12" t="s">
        <v>3819</v>
      </c>
      <c r="B18" s="13" t="s">
        <v>3820</v>
      </c>
      <c r="C18" s="14" t="s">
        <v>3821</v>
      </c>
      <c r="D18" s="13" t="s">
        <v>3822</v>
      </c>
      <c r="E18" s="13" t="s">
        <v>3823</v>
      </c>
      <c r="F18" s="13" t="s">
        <v>3363</v>
      </c>
      <c r="G18" s="13" t="s">
        <v>1388</v>
      </c>
      <c r="H18" s="195" t="s">
        <v>3824</v>
      </c>
    </row>
    <row r="19" spans="1:8" s="8" customFormat="1" x14ac:dyDescent="0.2">
      <c r="A19" s="21">
        <f>E30</f>
        <v>5153</v>
      </c>
      <c r="B19" s="21">
        <f>E62</f>
        <v>5197</v>
      </c>
      <c r="C19" s="22">
        <v>5129</v>
      </c>
      <c r="D19" s="22">
        <v>5308</v>
      </c>
      <c r="E19" s="22">
        <f>B19 - A19</f>
        <v>44</v>
      </c>
      <c r="F19" s="22">
        <v>452</v>
      </c>
      <c r="G19" s="22"/>
      <c r="H19" s="3">
        <v>1</v>
      </c>
    </row>
    <row r="20" spans="1:8" s="8" customFormat="1" x14ac:dyDescent="0.2">
      <c r="A20" s="19"/>
      <c r="B20" s="19"/>
      <c r="C20" s="16"/>
      <c r="D20" s="17"/>
      <c r="E20" s="17"/>
      <c r="F20" s="17"/>
      <c r="G20" s="17"/>
      <c r="H20" s="17"/>
    </row>
    <row r="21" spans="1:8" s="8" customFormat="1" x14ac:dyDescent="0.2">
      <c r="A21" s="148" t="s">
        <v>3079</v>
      </c>
      <c r="B21" s="1222" t="s">
        <v>3360</v>
      </c>
      <c r="C21" s="894"/>
      <c r="D21" s="175" t="s">
        <v>3080</v>
      </c>
      <c r="E21" s="1320" t="s">
        <v>5420</v>
      </c>
      <c r="F21" s="890"/>
      <c r="G21" s="890"/>
      <c r="H21" s="890"/>
    </row>
    <row r="22" spans="1:8" s="8" customFormat="1" x14ac:dyDescent="0.2">
      <c r="A22" s="19"/>
      <c r="B22" s="19"/>
      <c r="C22" s="16"/>
      <c r="D22" s="175" t="s">
        <v>1165</v>
      </c>
      <c r="E22" s="244" t="s">
        <v>1167</v>
      </c>
      <c r="F22" s="17"/>
      <c r="G22" s="17"/>
      <c r="H22" s="17"/>
    </row>
    <row r="23" spans="1:8" s="8" customFormat="1" ht="12.75" customHeight="1" x14ac:dyDescent="0.2">
      <c r="A23" s="148" t="s">
        <v>3083</v>
      </c>
      <c r="B23" s="891" t="s">
        <v>5772</v>
      </c>
      <c r="C23" s="892"/>
      <c r="D23" s="892"/>
      <c r="E23" s="892"/>
      <c r="F23" s="892"/>
      <c r="G23" s="892"/>
      <c r="H23" s="892"/>
    </row>
    <row r="24" spans="1:8" s="8" customFormat="1" x14ac:dyDescent="0.2">
      <c r="A24" s="19"/>
      <c r="B24" s="19"/>
      <c r="C24" s="16"/>
      <c r="D24" s="17"/>
      <c r="E24" s="17"/>
      <c r="F24" s="17"/>
      <c r="G24" s="17"/>
      <c r="H24" s="17"/>
    </row>
    <row r="25" spans="1:8" s="8" customFormat="1" x14ac:dyDescent="0.2">
      <c r="A25" s="148" t="s">
        <v>4159</v>
      </c>
      <c r="B25" s="1224"/>
      <c r="C25" s="892"/>
      <c r="D25" s="892"/>
      <c r="E25" s="892"/>
      <c r="F25" s="892"/>
      <c r="G25" s="892"/>
      <c r="H25" s="892"/>
    </row>
    <row r="26" spans="1:8" ht="13.5" thickBot="1" x14ac:dyDescent="0.25">
      <c r="C26" s="1"/>
    </row>
    <row r="27" spans="1:8" ht="13.5" thickBot="1" x14ac:dyDescent="0.25">
      <c r="A27" s="969" t="s">
        <v>2683</v>
      </c>
      <c r="B27" s="969"/>
      <c r="C27" s="168" t="s">
        <v>5913</v>
      </c>
      <c r="D27" s="895" t="s">
        <v>5907</v>
      </c>
      <c r="E27" s="1318"/>
      <c r="F27" s="1319"/>
      <c r="G27" s="1322" t="s">
        <v>5906</v>
      </c>
      <c r="H27" s="1323"/>
    </row>
    <row r="28" spans="1:8" ht="27.75" customHeight="1" thickBot="1" x14ac:dyDescent="0.25">
      <c r="A28" s="1321" t="s">
        <v>5333</v>
      </c>
      <c r="B28" s="1321"/>
      <c r="C28" s="185" t="s">
        <v>5332</v>
      </c>
      <c r="D28" s="901" t="s">
        <v>3041</v>
      </c>
      <c r="E28" s="876"/>
      <c r="F28" s="876"/>
      <c r="G28" s="902" t="s">
        <v>5421</v>
      </c>
      <c r="H28" s="902"/>
    </row>
    <row r="29" spans="1:8" s="3" customFormat="1" ht="13.5" thickBot="1" x14ac:dyDescent="0.25">
      <c r="A29" s="4" t="s">
        <v>3488</v>
      </c>
      <c r="B29" s="4" t="s">
        <v>3320</v>
      </c>
      <c r="C29" s="5" t="s">
        <v>3319</v>
      </c>
      <c r="D29" s="4" t="s">
        <v>3992</v>
      </c>
      <c r="E29" s="4" t="s">
        <v>3486</v>
      </c>
      <c r="F29" s="4" t="s">
        <v>3318</v>
      </c>
      <c r="G29" s="903" t="s">
        <v>3950</v>
      </c>
      <c r="H29" s="904"/>
    </row>
    <row r="30" spans="1:8" x14ac:dyDescent="0.2">
      <c r="A30" s="123" t="s">
        <v>1812</v>
      </c>
      <c r="B30" s="124" t="s">
        <v>3578</v>
      </c>
      <c r="C30" s="124" t="s">
        <v>3579</v>
      </c>
      <c r="D30" s="125" t="s">
        <v>3039</v>
      </c>
      <c r="E30" s="126">
        <v>5153</v>
      </c>
      <c r="F30" s="125" t="s">
        <v>3744</v>
      </c>
      <c r="G30" s="1082" t="s">
        <v>3040</v>
      </c>
      <c r="H30" s="906"/>
    </row>
    <row r="31" spans="1:8" x14ac:dyDescent="0.2">
      <c r="A31" s="127" t="s">
        <v>5479</v>
      </c>
      <c r="B31" s="50" t="s">
        <v>3577</v>
      </c>
      <c r="C31" s="50" t="s">
        <v>3580</v>
      </c>
      <c r="D31" s="49" t="s">
        <v>5616</v>
      </c>
      <c r="E31" s="128">
        <v>5174</v>
      </c>
      <c r="F31" s="49" t="s">
        <v>116</v>
      </c>
      <c r="G31" s="929" t="s">
        <v>1592</v>
      </c>
      <c r="H31" s="910"/>
    </row>
    <row r="32" spans="1:8" x14ac:dyDescent="0.2">
      <c r="A32" s="127" t="s">
        <v>5480</v>
      </c>
      <c r="B32" s="50" t="s">
        <v>3576</v>
      </c>
      <c r="C32" s="50" t="s">
        <v>3581</v>
      </c>
      <c r="D32" s="49" t="s">
        <v>5617</v>
      </c>
      <c r="E32" s="128">
        <v>5170</v>
      </c>
      <c r="F32" s="49" t="s">
        <v>3744</v>
      </c>
      <c r="G32" s="929" t="s">
        <v>1810</v>
      </c>
      <c r="H32" s="910"/>
    </row>
    <row r="33" spans="1:8" x14ac:dyDescent="0.2">
      <c r="A33" s="127" t="s">
        <v>5481</v>
      </c>
      <c r="B33" s="50" t="s">
        <v>3575</v>
      </c>
      <c r="C33" s="50" t="s">
        <v>3582</v>
      </c>
      <c r="D33" s="49" t="s">
        <v>435</v>
      </c>
      <c r="E33" s="128">
        <v>5151</v>
      </c>
      <c r="F33" s="49" t="s">
        <v>116</v>
      </c>
      <c r="G33" s="929" t="s">
        <v>435</v>
      </c>
      <c r="H33" s="910"/>
    </row>
    <row r="34" spans="1:8" x14ac:dyDescent="0.2">
      <c r="A34" s="127" t="s">
        <v>5482</v>
      </c>
      <c r="B34" s="50" t="s">
        <v>3574</v>
      </c>
      <c r="C34" s="50" t="s">
        <v>3583</v>
      </c>
      <c r="D34" s="49" t="s">
        <v>435</v>
      </c>
      <c r="E34" s="128">
        <v>5179</v>
      </c>
      <c r="F34" s="49" t="s">
        <v>116</v>
      </c>
      <c r="G34" s="929" t="s">
        <v>435</v>
      </c>
      <c r="H34" s="910"/>
    </row>
    <row r="35" spans="1:8" x14ac:dyDescent="0.2">
      <c r="A35" s="127" t="s">
        <v>5483</v>
      </c>
      <c r="B35" s="50" t="s">
        <v>3573</v>
      </c>
      <c r="C35" s="50" t="s">
        <v>3584</v>
      </c>
      <c r="D35" s="49" t="s">
        <v>5618</v>
      </c>
      <c r="E35" s="128">
        <v>5179</v>
      </c>
      <c r="F35" s="49" t="s">
        <v>1099</v>
      </c>
      <c r="G35" s="929" t="s">
        <v>1593</v>
      </c>
      <c r="H35" s="910"/>
    </row>
    <row r="36" spans="1:8" x14ac:dyDescent="0.2">
      <c r="A36" s="127" t="s">
        <v>5484</v>
      </c>
      <c r="B36" s="50" t="s">
        <v>3572</v>
      </c>
      <c r="C36" s="50" t="s">
        <v>5693</v>
      </c>
      <c r="D36" s="49" t="s">
        <v>435</v>
      </c>
      <c r="E36" s="128">
        <v>5223</v>
      </c>
      <c r="F36" s="49" t="s">
        <v>116</v>
      </c>
      <c r="G36" s="929" t="s">
        <v>435</v>
      </c>
      <c r="H36" s="910"/>
    </row>
    <row r="37" spans="1:8" ht="13.5" customHeight="1" x14ac:dyDescent="0.2">
      <c r="A37" s="127" t="s">
        <v>5485</v>
      </c>
      <c r="B37" s="50" t="s">
        <v>3571</v>
      </c>
      <c r="C37" s="50" t="s">
        <v>5694</v>
      </c>
      <c r="D37" s="49" t="s">
        <v>1911</v>
      </c>
      <c r="E37" s="128">
        <v>5287</v>
      </c>
      <c r="F37" s="49" t="s">
        <v>3744</v>
      </c>
      <c r="G37" s="929" t="s">
        <v>395</v>
      </c>
      <c r="H37" s="910"/>
    </row>
    <row r="38" spans="1:8" ht="26.25" customHeight="1" x14ac:dyDescent="0.2">
      <c r="A38" s="127" t="s">
        <v>1811</v>
      </c>
      <c r="B38" s="50" t="s">
        <v>3570</v>
      </c>
      <c r="C38" s="50" t="s">
        <v>5695</v>
      </c>
      <c r="D38" s="49" t="s">
        <v>3241</v>
      </c>
      <c r="E38" s="128">
        <v>5260</v>
      </c>
      <c r="F38" s="49" t="s">
        <v>3744</v>
      </c>
      <c r="G38" s="929" t="s">
        <v>398</v>
      </c>
      <c r="H38" s="910"/>
    </row>
    <row r="39" spans="1:8" x14ac:dyDescent="0.2">
      <c r="A39" s="127" t="s">
        <v>1812</v>
      </c>
      <c r="B39" s="50" t="s">
        <v>5890</v>
      </c>
      <c r="C39" s="50" t="s">
        <v>5696</v>
      </c>
      <c r="D39" s="49" t="s">
        <v>3234</v>
      </c>
      <c r="E39" s="128">
        <v>5269</v>
      </c>
      <c r="F39" s="49" t="s">
        <v>3744</v>
      </c>
      <c r="G39" s="929" t="s">
        <v>399</v>
      </c>
      <c r="H39" s="910"/>
    </row>
    <row r="40" spans="1:8" x14ac:dyDescent="0.2">
      <c r="A40" s="127" t="s">
        <v>1813</v>
      </c>
      <c r="B40" s="50" t="s">
        <v>1134</v>
      </c>
      <c r="C40" s="50" t="s">
        <v>5697</v>
      </c>
      <c r="D40" s="49" t="s">
        <v>1912</v>
      </c>
      <c r="E40" s="128">
        <v>5265</v>
      </c>
      <c r="F40" s="49" t="s">
        <v>1099</v>
      </c>
      <c r="G40" s="929" t="s">
        <v>1912</v>
      </c>
      <c r="H40" s="910"/>
    </row>
    <row r="41" spans="1:8" x14ac:dyDescent="0.2">
      <c r="A41" s="127" t="s">
        <v>3153</v>
      </c>
      <c r="B41" s="50" t="s">
        <v>3154</v>
      </c>
      <c r="C41" s="50" t="s">
        <v>3155</v>
      </c>
      <c r="D41" s="49" t="s">
        <v>3156</v>
      </c>
      <c r="E41" s="128">
        <v>5268</v>
      </c>
      <c r="F41" s="49" t="s">
        <v>3744</v>
      </c>
      <c r="G41" s="929" t="s">
        <v>3157</v>
      </c>
      <c r="H41" s="910"/>
    </row>
    <row r="42" spans="1:8" x14ac:dyDescent="0.2">
      <c r="A42" s="127" t="s">
        <v>5338</v>
      </c>
      <c r="B42" s="50" t="s">
        <v>1133</v>
      </c>
      <c r="C42" s="50" t="s">
        <v>5698</v>
      </c>
      <c r="D42" s="49" t="s">
        <v>1913</v>
      </c>
      <c r="E42" s="128">
        <v>5278</v>
      </c>
      <c r="F42" s="49" t="s">
        <v>3485</v>
      </c>
      <c r="G42" s="929" t="s">
        <v>396</v>
      </c>
      <c r="H42" s="910"/>
    </row>
    <row r="43" spans="1:8" x14ac:dyDescent="0.2">
      <c r="A43" s="127" t="s">
        <v>5339</v>
      </c>
      <c r="B43" s="50" t="s">
        <v>1132</v>
      </c>
      <c r="C43" s="50" t="s">
        <v>5699</v>
      </c>
      <c r="D43" s="49" t="s">
        <v>1914</v>
      </c>
      <c r="E43" s="128">
        <v>5286</v>
      </c>
      <c r="F43" s="49" t="s">
        <v>1099</v>
      </c>
      <c r="G43" s="929" t="s">
        <v>397</v>
      </c>
      <c r="H43" s="910"/>
    </row>
    <row r="44" spans="1:8" ht="25.5" customHeight="1" x14ac:dyDescent="0.2">
      <c r="A44" s="127" t="s">
        <v>5340</v>
      </c>
      <c r="B44" s="50" t="s">
        <v>1131</v>
      </c>
      <c r="C44" s="50" t="s">
        <v>5700</v>
      </c>
      <c r="D44" s="49" t="s">
        <v>1915</v>
      </c>
      <c r="E44" s="128">
        <v>5308</v>
      </c>
      <c r="F44" s="49" t="s">
        <v>116</v>
      </c>
      <c r="G44" s="929" t="s">
        <v>2549</v>
      </c>
      <c r="H44" s="910"/>
    </row>
    <row r="45" spans="1:8" x14ac:dyDescent="0.2">
      <c r="A45" s="127" t="s">
        <v>7460</v>
      </c>
      <c r="B45" s="50" t="s">
        <v>1130</v>
      </c>
      <c r="C45" s="50" t="s">
        <v>5701</v>
      </c>
      <c r="D45" s="441" t="s">
        <v>7462</v>
      </c>
      <c r="E45" s="128">
        <v>5304</v>
      </c>
      <c r="F45" s="49" t="s">
        <v>3744</v>
      </c>
      <c r="G45" s="909" t="s">
        <v>2030</v>
      </c>
      <c r="H45" s="910"/>
    </row>
    <row r="46" spans="1:8" ht="26.25" customHeight="1" x14ac:dyDescent="0.2">
      <c r="A46" s="127" t="s">
        <v>1814</v>
      </c>
      <c r="B46" s="50" t="s">
        <v>3963</v>
      </c>
      <c r="C46" s="50" t="s">
        <v>867</v>
      </c>
      <c r="D46" s="49" t="s">
        <v>1815</v>
      </c>
      <c r="E46" s="128">
        <v>5256</v>
      </c>
      <c r="F46" s="49" t="s">
        <v>3744</v>
      </c>
      <c r="G46" s="929" t="s">
        <v>1907</v>
      </c>
      <c r="H46" s="910"/>
    </row>
    <row r="47" spans="1:8" x14ac:dyDescent="0.2">
      <c r="A47" s="127" t="s">
        <v>1816</v>
      </c>
      <c r="B47" s="50" t="s">
        <v>3962</v>
      </c>
      <c r="C47" s="50" t="s">
        <v>866</v>
      </c>
      <c r="D47" s="49" t="s">
        <v>1817</v>
      </c>
      <c r="E47" s="128">
        <v>5265</v>
      </c>
      <c r="F47" s="49" t="s">
        <v>3744</v>
      </c>
      <c r="G47" s="929" t="s">
        <v>400</v>
      </c>
      <c r="H47" s="910"/>
    </row>
    <row r="48" spans="1:8" x14ac:dyDescent="0.2">
      <c r="A48" s="157" t="s">
        <v>5559</v>
      </c>
      <c r="B48" s="50" t="s">
        <v>3961</v>
      </c>
      <c r="C48" s="50" t="s">
        <v>865</v>
      </c>
      <c r="D48" s="49" t="s">
        <v>1017</v>
      </c>
      <c r="E48" s="128">
        <v>5278</v>
      </c>
      <c r="F48" s="49" t="s">
        <v>116</v>
      </c>
      <c r="G48" s="929" t="s">
        <v>1818</v>
      </c>
      <c r="H48" s="910"/>
    </row>
    <row r="49" spans="1:8" x14ac:dyDescent="0.2">
      <c r="A49" s="157" t="s">
        <v>5341</v>
      </c>
      <c r="B49" s="50" t="s">
        <v>5560</v>
      </c>
      <c r="C49" s="50" t="s">
        <v>5561</v>
      </c>
      <c r="D49" s="49" t="s">
        <v>5562</v>
      </c>
      <c r="E49" s="128">
        <v>5272</v>
      </c>
      <c r="F49" s="49" t="s">
        <v>116</v>
      </c>
      <c r="G49" s="929" t="s">
        <v>5563</v>
      </c>
      <c r="H49" s="910"/>
    </row>
    <row r="50" spans="1:8" ht="26.25" customHeight="1" x14ac:dyDescent="0.2">
      <c r="A50" s="127" t="s">
        <v>5342</v>
      </c>
      <c r="B50" s="50" t="s">
        <v>1129</v>
      </c>
      <c r="C50" s="50" t="s">
        <v>5702</v>
      </c>
      <c r="D50" s="49" t="s">
        <v>749</v>
      </c>
      <c r="E50" s="128">
        <v>5311</v>
      </c>
      <c r="F50" s="49" t="s">
        <v>3744</v>
      </c>
      <c r="G50" s="929" t="s">
        <v>1906</v>
      </c>
      <c r="H50" s="910"/>
    </row>
    <row r="51" spans="1:8" x14ac:dyDescent="0.2">
      <c r="A51" s="127" t="s">
        <v>5343</v>
      </c>
      <c r="B51" s="50" t="s">
        <v>1128</v>
      </c>
      <c r="C51" s="50" t="s">
        <v>5703</v>
      </c>
      <c r="D51" s="49" t="s">
        <v>479</v>
      </c>
      <c r="E51" s="128">
        <v>5287</v>
      </c>
      <c r="F51" s="49" t="s">
        <v>3744</v>
      </c>
      <c r="G51" s="929" t="s">
        <v>480</v>
      </c>
      <c r="H51" s="910"/>
    </row>
    <row r="52" spans="1:8" x14ac:dyDescent="0.2">
      <c r="A52" s="127" t="s">
        <v>5344</v>
      </c>
      <c r="B52" s="50" t="s">
        <v>1127</v>
      </c>
      <c r="C52" s="50" t="s">
        <v>2384</v>
      </c>
      <c r="D52" s="49" t="s">
        <v>1916</v>
      </c>
      <c r="E52" s="128">
        <v>5260</v>
      </c>
      <c r="F52" s="49" t="s">
        <v>1099</v>
      </c>
      <c r="G52" s="929" t="s">
        <v>2116</v>
      </c>
      <c r="H52" s="910"/>
    </row>
    <row r="53" spans="1:8" x14ac:dyDescent="0.2">
      <c r="A53" s="127" t="s">
        <v>5416</v>
      </c>
      <c r="B53" s="50" t="s">
        <v>1126</v>
      </c>
      <c r="C53" s="50" t="s">
        <v>2385</v>
      </c>
      <c r="D53" s="49" t="s">
        <v>3423</v>
      </c>
      <c r="E53" s="128">
        <v>5275</v>
      </c>
      <c r="F53" s="49" t="s">
        <v>116</v>
      </c>
      <c r="G53" s="929" t="s">
        <v>1908</v>
      </c>
      <c r="H53" s="910"/>
    </row>
    <row r="54" spans="1:8" x14ac:dyDescent="0.2">
      <c r="A54" s="127" t="s">
        <v>5345</v>
      </c>
      <c r="B54" s="50" t="s">
        <v>857</v>
      </c>
      <c r="C54" s="50" t="s">
        <v>2386</v>
      </c>
      <c r="D54" s="49" t="s">
        <v>3424</v>
      </c>
      <c r="E54" s="128">
        <v>5275</v>
      </c>
      <c r="F54" s="49" t="s">
        <v>116</v>
      </c>
      <c r="G54" s="929" t="s">
        <v>2115</v>
      </c>
      <c r="H54" s="910"/>
    </row>
    <row r="55" spans="1:8" x14ac:dyDescent="0.2">
      <c r="A55" s="127" t="s">
        <v>5414</v>
      </c>
      <c r="B55" s="50" t="s">
        <v>1125</v>
      </c>
      <c r="C55" s="50" t="s">
        <v>2387</v>
      </c>
      <c r="D55" s="49" t="s">
        <v>748</v>
      </c>
      <c r="E55" s="128">
        <v>5164</v>
      </c>
      <c r="F55" s="49" t="s">
        <v>2954</v>
      </c>
      <c r="G55" s="929" t="s">
        <v>222</v>
      </c>
      <c r="H55" s="910"/>
    </row>
    <row r="56" spans="1:8" x14ac:dyDescent="0.2">
      <c r="A56" s="127" t="s">
        <v>751</v>
      </c>
      <c r="B56" s="50" t="s">
        <v>3007</v>
      </c>
      <c r="C56" s="50" t="s">
        <v>221</v>
      </c>
      <c r="D56" s="49" t="s">
        <v>9</v>
      </c>
      <c r="E56" s="128">
        <v>5164</v>
      </c>
      <c r="F56" s="49" t="s">
        <v>3744</v>
      </c>
      <c r="G56" s="929" t="s">
        <v>5151</v>
      </c>
      <c r="H56" s="910"/>
    </row>
    <row r="57" spans="1:8" ht="12.75" customHeight="1" x14ac:dyDescent="0.2">
      <c r="A57" s="127" t="s">
        <v>5415</v>
      </c>
      <c r="B57" s="50" t="s">
        <v>1288</v>
      </c>
      <c r="C57" s="50" t="s">
        <v>1287</v>
      </c>
      <c r="D57" s="441" t="s">
        <v>7463</v>
      </c>
      <c r="E57" s="128">
        <v>5183</v>
      </c>
      <c r="F57" s="49" t="s">
        <v>2954</v>
      </c>
      <c r="G57" s="909" t="s">
        <v>7464</v>
      </c>
      <c r="H57" s="910"/>
    </row>
    <row r="58" spans="1:8" x14ac:dyDescent="0.2">
      <c r="A58" s="127" t="s">
        <v>3897</v>
      </c>
      <c r="B58" s="50" t="s">
        <v>3898</v>
      </c>
      <c r="C58" s="50" t="s">
        <v>3899</v>
      </c>
      <c r="D58" s="49" t="s">
        <v>3900</v>
      </c>
      <c r="E58" s="128">
        <v>5207</v>
      </c>
      <c r="F58" s="49" t="s">
        <v>116</v>
      </c>
      <c r="G58" s="929" t="s">
        <v>3901</v>
      </c>
      <c r="H58" s="910"/>
    </row>
    <row r="59" spans="1:8" x14ac:dyDescent="0.2">
      <c r="A59" s="127" t="s">
        <v>3911</v>
      </c>
      <c r="B59" s="50" t="s">
        <v>1940</v>
      </c>
      <c r="C59" s="50" t="s">
        <v>3912</v>
      </c>
      <c r="D59" s="49" t="s">
        <v>3913</v>
      </c>
      <c r="E59" s="128">
        <v>5190</v>
      </c>
      <c r="F59" s="49" t="s">
        <v>116</v>
      </c>
      <c r="G59" s="929" t="s">
        <v>3914</v>
      </c>
      <c r="H59" s="910"/>
    </row>
    <row r="60" spans="1:8" x14ac:dyDescent="0.2">
      <c r="A60" s="127" t="s">
        <v>3902</v>
      </c>
      <c r="B60" s="50" t="s">
        <v>3903</v>
      </c>
      <c r="C60" s="50" t="s">
        <v>1289</v>
      </c>
      <c r="D60" s="49" t="s">
        <v>3905</v>
      </c>
      <c r="E60" s="128">
        <v>5193</v>
      </c>
      <c r="F60" s="49" t="s">
        <v>116</v>
      </c>
      <c r="G60" s="929" t="s">
        <v>3904</v>
      </c>
      <c r="H60" s="910"/>
    </row>
    <row r="61" spans="1:8" x14ac:dyDescent="0.2">
      <c r="A61" s="127" t="s">
        <v>3906</v>
      </c>
      <c r="B61" s="50" t="s">
        <v>3907</v>
      </c>
      <c r="C61" s="50" t="s">
        <v>3908</v>
      </c>
      <c r="D61" s="49" t="s">
        <v>3909</v>
      </c>
      <c r="E61" s="128">
        <v>5242</v>
      </c>
      <c r="F61" s="49" t="s">
        <v>2108</v>
      </c>
      <c r="G61" s="929" t="s">
        <v>3910</v>
      </c>
      <c r="H61" s="910"/>
    </row>
    <row r="62" spans="1:8" ht="13.5" thickBot="1" x14ac:dyDescent="0.25">
      <c r="A62" s="129" t="s">
        <v>752</v>
      </c>
      <c r="B62" s="131" t="s">
        <v>2916</v>
      </c>
      <c r="C62" s="131" t="s">
        <v>2917</v>
      </c>
      <c r="D62" s="130" t="s">
        <v>753</v>
      </c>
      <c r="E62" s="132">
        <v>5197</v>
      </c>
      <c r="F62" s="130" t="s">
        <v>3744</v>
      </c>
      <c r="G62" s="977" t="s">
        <v>4641</v>
      </c>
      <c r="H62" s="978"/>
    </row>
  </sheetData>
  <mergeCells count="59">
    <mergeCell ref="G52:H52"/>
    <mergeCell ref="G53:H53"/>
    <mergeCell ref="G54:H54"/>
    <mergeCell ref="G55:H55"/>
    <mergeCell ref="G48:H48"/>
    <mergeCell ref="G49:H49"/>
    <mergeCell ref="G50:H50"/>
    <mergeCell ref="G51:H51"/>
    <mergeCell ref="G58:H58"/>
    <mergeCell ref="G59:H59"/>
    <mergeCell ref="G56:H56"/>
    <mergeCell ref="G62:H62"/>
    <mergeCell ref="G61:H61"/>
    <mergeCell ref="G60:H60"/>
    <mergeCell ref="G57:H57"/>
    <mergeCell ref="G44:H44"/>
    <mergeCell ref="G45:H45"/>
    <mergeCell ref="G46:H46"/>
    <mergeCell ref="G47:H47"/>
    <mergeCell ref="G39:H39"/>
    <mergeCell ref="G40:H40"/>
    <mergeCell ref="G42:H42"/>
    <mergeCell ref="G43:H43"/>
    <mergeCell ref="G41:H41"/>
    <mergeCell ref="G35:H35"/>
    <mergeCell ref="G36:H36"/>
    <mergeCell ref="G37:H37"/>
    <mergeCell ref="G38:H38"/>
    <mergeCell ref="G31:H31"/>
    <mergeCell ref="G32:H32"/>
    <mergeCell ref="G33:H33"/>
    <mergeCell ref="G34:H34"/>
    <mergeCell ref="G30:H30"/>
    <mergeCell ref="A17:H17"/>
    <mergeCell ref="E21:H21"/>
    <mergeCell ref="B21:C21"/>
    <mergeCell ref="B25:H25"/>
    <mergeCell ref="B23:H23"/>
    <mergeCell ref="A27:B27"/>
    <mergeCell ref="A28:B28"/>
    <mergeCell ref="G27:H27"/>
    <mergeCell ref="G29:H29"/>
    <mergeCell ref="A16:B16"/>
    <mergeCell ref="C16:D16"/>
    <mergeCell ref="E16:F16"/>
    <mergeCell ref="D28:F28"/>
    <mergeCell ref="G28:H28"/>
    <mergeCell ref="D27:F27"/>
    <mergeCell ref="A15:B15"/>
    <mergeCell ref="A1:B1"/>
    <mergeCell ref="C1:H1"/>
    <mergeCell ref="C2:H2"/>
    <mergeCell ref="A14:H14"/>
    <mergeCell ref="A3:B3"/>
    <mergeCell ref="A2:B2"/>
    <mergeCell ref="C15:D15"/>
    <mergeCell ref="E15:F15"/>
    <mergeCell ref="G4:H5"/>
    <mergeCell ref="G11:H12"/>
  </mergeCells>
  <phoneticPr fontId="0" type="noConversion"/>
  <hyperlinks>
    <hyperlink ref="D11" location="ThorntonNS!A1" display="Thornton NS Trail" xr:uid="{00000000-0004-0000-3100-000000000000}"/>
    <hyperlink ref="D12" location="SignalDitch!A1" display="Signal Ditch Trail" xr:uid="{00000000-0004-0000-3100-000001000000}"/>
    <hyperlink ref="D4" location="'120th'!A1" display="120th MUP" xr:uid="{00000000-0004-0000-3100-000002000000}"/>
    <hyperlink ref="A2:B2" location="Overview!A1" tooltip="Go to Trail Network Overview sheet" display="Trail Network Overview" xr:uid="{00000000-0004-0000-3100-000003000000}"/>
    <hyperlink ref="D8" location="EastlakeBrantner!A1" display="Eastlake Brantner Trail" xr:uid="{00000000-0004-0000-3100-000004000000}"/>
    <hyperlink ref="D10" location="McKayBroadLnd!A1" display="McKay Broadlands Trail" xr:uid="{00000000-0004-0000-3100-000005000000}"/>
    <hyperlink ref="D6" location="BigDryCreek!A1" display="Big Dry Cr Trail" xr:uid="{00000000-0004-0000-3100-000006000000}"/>
    <hyperlink ref="D7" location="ColoBlvdWelby!A1" display="Colo Blvd Welby" xr:uid="{00000000-0004-0000-3100-000007000000}"/>
    <hyperlink ref="D5" location="'128th'!A1" display="128th MUP" xr:uid="{00000000-0004-0000-3100-000008000000}"/>
    <hyperlink ref="D9" location="HomeFOrchard!A1" display="Home Farm Orchard" xr:uid="{00000000-0004-0000-3100-000009000000}"/>
  </hyperlinks>
  <pageMargins left="0.75" right="0.75" top="1" bottom="0.75" header="0.5" footer="0.5"/>
  <pageSetup scale="74" orientation="portrait" r:id="rId1"/>
  <headerFooter alignWithMargins="0">
    <oddHeader>&amp;L&amp;"Arial,Bold"&amp;Uhttp://geobiking.org&amp;C&amp;F</oddHeader>
    <oddFooter>&amp;LAuthor: &amp;"Arial,Bold"Robert Prehn&amp;CData free for personal use and remains property of author.&amp;R&amp;D</oddFooter>
  </headerFooter>
  <webPublishItems count="1">
    <webPublishItem id="15990" divId="DR_North_15990" sourceType="sheet" destinationFile="C:\GPS\Bicycle\CO_DN\CO_DN_SWT.htm" title="GeoBiking CO_DN SWT Description"/>
  </webPublishItem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23">
    <pageSetUpPr fitToPage="1"/>
  </sheetPr>
  <dimension ref="A1:H51"/>
  <sheetViews>
    <sheetView topLeftCell="A6" zoomScaleNormal="100" workbookViewId="0">
      <selection activeCell="H21" sqref="H21"/>
    </sheetView>
  </sheetViews>
  <sheetFormatPr defaultRowHeight="12.75" x14ac:dyDescent="0.2"/>
  <cols>
    <col min="1" max="1" width="10.42578125" bestFit="1" customWidth="1"/>
    <col min="2" max="2" width="11.7109375" customWidth="1"/>
    <col min="3" max="3" width="12.140625" bestFit="1" customWidth="1"/>
    <col min="4" max="4" width="20.140625" bestFit="1" customWidth="1"/>
    <col min="5" max="5" width="9" bestFit="1" customWidth="1"/>
    <col min="6" max="6" width="14.7109375" bestFit="1" customWidth="1"/>
    <col min="7" max="7" width="8.140625" bestFit="1" customWidth="1"/>
    <col min="8" max="8" width="22.140625" customWidth="1"/>
  </cols>
  <sheetData>
    <row r="1" spans="1:8" ht="23.25" customHeight="1" x14ac:dyDescent="0.2">
      <c r="A1" s="870" t="s">
        <v>6534</v>
      </c>
      <c r="B1" s="871"/>
      <c r="C1" s="872" t="s">
        <v>3323</v>
      </c>
      <c r="D1" s="873"/>
      <c r="E1" s="873"/>
      <c r="F1" s="873"/>
      <c r="G1" s="873"/>
      <c r="H1" s="873"/>
    </row>
    <row r="2" spans="1:8" x14ac:dyDescent="0.2">
      <c r="A2" s="874" t="s">
        <v>2679</v>
      </c>
      <c r="B2" s="874"/>
      <c r="C2" s="875" t="s">
        <v>5771</v>
      </c>
      <c r="D2" s="875"/>
      <c r="E2" s="875"/>
      <c r="F2" s="875"/>
      <c r="G2" s="875"/>
      <c r="H2" s="875"/>
    </row>
    <row r="3" spans="1:8" x14ac:dyDescent="0.2">
      <c r="A3" s="874"/>
      <c r="B3" s="874"/>
      <c r="C3" s="18"/>
      <c r="E3" s="25"/>
      <c r="F3" s="25"/>
      <c r="G3" s="25"/>
      <c r="H3" s="25"/>
    </row>
    <row r="4" spans="1:8" ht="12.75" customHeight="1" x14ac:dyDescent="0.2">
      <c r="A4" s="186" t="s">
        <v>2545</v>
      </c>
      <c r="B4" s="271" t="s">
        <v>2542</v>
      </c>
      <c r="C4" s="27" t="s">
        <v>220</v>
      </c>
      <c r="D4" s="2" t="s">
        <v>2012</v>
      </c>
      <c r="E4" s="25"/>
      <c r="F4" s="27" t="s">
        <v>3975</v>
      </c>
      <c r="G4" s="876" t="s">
        <v>3674</v>
      </c>
      <c r="H4" s="876"/>
    </row>
    <row r="5" spans="1:8" ht="12.75" customHeight="1" x14ac:dyDescent="0.2">
      <c r="A5" s="209"/>
      <c r="B5" s="58"/>
      <c r="C5" s="27"/>
      <c r="D5" s="2" t="s">
        <v>2013</v>
      </c>
      <c r="E5" s="25"/>
      <c r="F5" s="34"/>
      <c r="G5" s="876"/>
      <c r="H5" s="876"/>
    </row>
    <row r="6" spans="1:8" ht="12.75" customHeight="1" x14ac:dyDescent="0.2">
      <c r="A6" s="209"/>
      <c r="B6" s="58"/>
      <c r="C6" s="27"/>
      <c r="D6" s="2" t="s">
        <v>2030</v>
      </c>
      <c r="E6" s="25"/>
      <c r="F6" s="34"/>
      <c r="G6" s="38"/>
      <c r="H6" s="38"/>
    </row>
    <row r="7" spans="1:8" ht="12.75" customHeight="1" x14ac:dyDescent="0.2">
      <c r="A7" s="209"/>
      <c r="B7" s="58"/>
      <c r="C7" s="27"/>
      <c r="D7" s="2" t="s">
        <v>5160</v>
      </c>
      <c r="E7" s="25"/>
      <c r="F7" s="34"/>
      <c r="G7" s="38"/>
      <c r="H7" s="38"/>
    </row>
    <row r="8" spans="1:8" x14ac:dyDescent="0.2">
      <c r="C8" s="45"/>
      <c r="D8" s="2" t="s">
        <v>4458</v>
      </c>
      <c r="E8" s="25"/>
      <c r="F8" s="154"/>
      <c r="G8" s="38"/>
      <c r="H8" s="38"/>
    </row>
    <row r="9" spans="1:8" x14ac:dyDescent="0.2">
      <c r="A9" s="28" t="s">
        <v>5202</v>
      </c>
      <c r="B9" s="3">
        <f>COUNT(E29:E51)</f>
        <v>23</v>
      </c>
      <c r="C9" s="45"/>
      <c r="D9" s="2" t="s">
        <v>5164</v>
      </c>
      <c r="E9" s="25"/>
      <c r="F9" s="154"/>
      <c r="G9" s="38"/>
      <c r="H9" s="38"/>
    </row>
    <row r="10" spans="1:8" x14ac:dyDescent="0.2">
      <c r="A10" s="2"/>
      <c r="B10" s="2"/>
      <c r="C10" s="45"/>
      <c r="D10" s="2" t="s">
        <v>432</v>
      </c>
      <c r="E10" s="25"/>
      <c r="F10" s="200" t="s">
        <v>4871</v>
      </c>
      <c r="G10" s="876" t="s">
        <v>6091</v>
      </c>
      <c r="H10" s="876"/>
    </row>
    <row r="11" spans="1:8" x14ac:dyDescent="0.2">
      <c r="A11" s="2"/>
      <c r="B11" s="2"/>
      <c r="C11" s="45"/>
      <c r="D11" s="149" t="s">
        <v>2030</v>
      </c>
      <c r="E11" s="25"/>
      <c r="F11" s="205">
        <v>42454</v>
      </c>
      <c r="G11" s="876"/>
      <c r="H11" s="876"/>
    </row>
    <row r="12" spans="1:8" ht="13.5" thickBot="1" x14ac:dyDescent="0.25">
      <c r="C12" s="9"/>
      <c r="D12" s="2"/>
    </row>
    <row r="13" spans="1:8" x14ac:dyDescent="0.2">
      <c r="A13" s="877" t="s">
        <v>5619</v>
      </c>
      <c r="B13" s="878"/>
      <c r="C13" s="878"/>
      <c r="D13" s="878"/>
      <c r="E13" s="878"/>
      <c r="F13" s="878"/>
      <c r="G13" s="878"/>
      <c r="H13" s="879"/>
    </row>
    <row r="14" spans="1:8" s="24" customFormat="1" ht="13.5" thickBot="1" x14ac:dyDescent="0.25">
      <c r="A14" s="880" t="s">
        <v>3816</v>
      </c>
      <c r="B14" s="881"/>
      <c r="C14" s="882" t="s">
        <v>3817</v>
      </c>
      <c r="D14" s="882"/>
      <c r="E14" s="882" t="s">
        <v>3818</v>
      </c>
      <c r="F14" s="882"/>
      <c r="G14" s="191"/>
      <c r="H14" s="196" t="s">
        <v>530</v>
      </c>
    </row>
    <row r="15" spans="1:8" ht="13.5" thickBot="1" x14ac:dyDescent="0.25">
      <c r="A15" s="883"/>
      <c r="B15" s="883"/>
      <c r="C15" s="974">
        <v>7</v>
      </c>
      <c r="D15" s="1256"/>
      <c r="E15" s="883">
        <v>6.4</v>
      </c>
      <c r="F15" s="883"/>
      <c r="G15" s="192"/>
    </row>
    <row r="16" spans="1:8" x14ac:dyDescent="0.2">
      <c r="A16" s="867" t="s">
        <v>3081</v>
      </c>
      <c r="B16" s="868"/>
      <c r="C16" s="868"/>
      <c r="D16" s="868"/>
      <c r="E16" s="868"/>
      <c r="F16" s="868"/>
      <c r="G16" s="868"/>
      <c r="H16" s="869"/>
    </row>
    <row r="17" spans="1:8" ht="13.5" thickBot="1" x14ac:dyDescent="0.25">
      <c r="A17" s="12" t="s">
        <v>3819</v>
      </c>
      <c r="B17" s="13" t="s">
        <v>3820</v>
      </c>
      <c r="C17" s="14" t="s">
        <v>3821</v>
      </c>
      <c r="D17" s="13" t="s">
        <v>3822</v>
      </c>
      <c r="E17" s="13" t="s">
        <v>3823</v>
      </c>
      <c r="F17" s="13" t="s">
        <v>3363</v>
      </c>
      <c r="G17" s="13" t="s">
        <v>1388</v>
      </c>
      <c r="H17" s="195" t="s">
        <v>3824</v>
      </c>
    </row>
    <row r="18" spans="1:8" s="8" customFormat="1" x14ac:dyDescent="0.2">
      <c r="A18" s="21">
        <v>5260</v>
      </c>
      <c r="B18" s="21">
        <v>5204</v>
      </c>
      <c r="C18" s="22">
        <v>5105</v>
      </c>
      <c r="D18" s="22">
        <v>5260</v>
      </c>
      <c r="E18" s="22">
        <f>B18 - A18</f>
        <v>-56</v>
      </c>
      <c r="F18" s="22">
        <v>346</v>
      </c>
      <c r="G18" s="22"/>
      <c r="H18" s="3">
        <v>1</v>
      </c>
    </row>
    <row r="19" spans="1:8" s="8" customFormat="1" x14ac:dyDescent="0.2">
      <c r="A19" s="19"/>
      <c r="B19" s="19"/>
      <c r="C19" s="16"/>
      <c r="D19" s="17"/>
      <c r="E19" s="17"/>
      <c r="F19" s="17"/>
      <c r="G19" s="17"/>
      <c r="H19" s="17"/>
    </row>
    <row r="20" spans="1:8" s="8" customFormat="1" x14ac:dyDescent="0.2">
      <c r="A20" s="148" t="s">
        <v>3079</v>
      </c>
      <c r="B20" s="1222" t="s">
        <v>3360</v>
      </c>
      <c r="C20" s="894"/>
      <c r="D20" s="175" t="s">
        <v>3080</v>
      </c>
      <c r="E20" s="890" t="s">
        <v>5310</v>
      </c>
      <c r="F20" s="890"/>
      <c r="G20" s="890"/>
      <c r="H20" s="890"/>
    </row>
    <row r="21" spans="1:8" s="8" customFormat="1" x14ac:dyDescent="0.2">
      <c r="A21" s="19"/>
      <c r="B21" s="19"/>
      <c r="C21" s="16"/>
      <c r="D21" s="175" t="s">
        <v>1165</v>
      </c>
      <c r="E21" s="244" t="s">
        <v>1167</v>
      </c>
      <c r="F21" s="17"/>
      <c r="G21" s="17"/>
      <c r="H21" s="17"/>
    </row>
    <row r="22" spans="1:8" s="8" customFormat="1" ht="12.75" customHeight="1" x14ac:dyDescent="0.2">
      <c r="A22" s="148" t="s">
        <v>3083</v>
      </c>
      <c r="B22" s="891" t="s">
        <v>5772</v>
      </c>
      <c r="C22" s="892"/>
      <c r="D22" s="892"/>
      <c r="E22" s="892"/>
      <c r="F22" s="892"/>
      <c r="G22" s="892"/>
      <c r="H22" s="892"/>
    </row>
    <row r="23" spans="1:8" s="8" customFormat="1" x14ac:dyDescent="0.2">
      <c r="A23" s="19"/>
      <c r="B23" s="19"/>
      <c r="C23" s="16"/>
      <c r="D23" s="17"/>
      <c r="E23" s="17"/>
      <c r="F23" s="17"/>
      <c r="G23" s="17"/>
      <c r="H23" s="17"/>
    </row>
    <row r="24" spans="1:8" s="8" customFormat="1" ht="12.75" customHeight="1" x14ac:dyDescent="0.2">
      <c r="A24" s="148" t="s">
        <v>3085</v>
      </c>
      <c r="B24" s="1265" t="s">
        <v>23</v>
      </c>
      <c r="C24" s="944"/>
      <c r="D24" s="944"/>
      <c r="E24" s="944"/>
      <c r="F24" s="944"/>
      <c r="G24" s="944"/>
      <c r="H24" s="944"/>
    </row>
    <row r="25" spans="1:8" ht="13.5" thickBot="1" x14ac:dyDescent="0.25">
      <c r="C25" s="1"/>
    </row>
    <row r="26" spans="1:8" ht="13.5" thickBot="1" x14ac:dyDescent="0.25">
      <c r="A26" s="969" t="s">
        <v>2683</v>
      </c>
      <c r="B26" s="969"/>
      <c r="C26" s="168" t="s">
        <v>5913</v>
      </c>
      <c r="D26" s="1266" t="s">
        <v>5907</v>
      </c>
      <c r="E26" s="1266"/>
      <c r="F26" s="1266"/>
      <c r="G26" s="895" t="s">
        <v>5906</v>
      </c>
      <c r="H26" s="896"/>
    </row>
    <row r="27" spans="1:8" ht="25.5" customHeight="1" thickBot="1" x14ac:dyDescent="0.25">
      <c r="A27" s="1225" t="s">
        <v>5896</v>
      </c>
      <c r="B27" s="1225"/>
      <c r="C27" s="258" t="s">
        <v>2812</v>
      </c>
      <c r="D27" s="901" t="s">
        <v>1689</v>
      </c>
      <c r="E27" s="876"/>
      <c r="F27" s="876"/>
      <c r="G27" s="902" t="s">
        <v>1690</v>
      </c>
      <c r="H27" s="902"/>
    </row>
    <row r="28" spans="1:8" s="3" customFormat="1" ht="13.5" thickBot="1" x14ac:dyDescent="0.25">
      <c r="A28" s="4" t="s">
        <v>3488</v>
      </c>
      <c r="B28" s="4" t="s">
        <v>3320</v>
      </c>
      <c r="C28" s="5" t="s">
        <v>3319</v>
      </c>
      <c r="D28" s="4" t="s">
        <v>3992</v>
      </c>
      <c r="E28" s="4" t="s">
        <v>3486</v>
      </c>
      <c r="F28" s="4" t="s">
        <v>3318</v>
      </c>
      <c r="G28" s="903" t="s">
        <v>3950</v>
      </c>
      <c r="H28" s="904"/>
    </row>
    <row r="29" spans="1:8" ht="26.25" customHeight="1" x14ac:dyDescent="0.2">
      <c r="A29" s="123" t="s">
        <v>3019</v>
      </c>
      <c r="B29" s="125" t="s">
        <v>3499</v>
      </c>
      <c r="C29" s="124" t="s">
        <v>3508</v>
      </c>
      <c r="D29" s="125" t="s">
        <v>1802</v>
      </c>
      <c r="E29" s="126">
        <v>5260</v>
      </c>
      <c r="F29" s="125" t="s">
        <v>3744</v>
      </c>
      <c r="G29" s="1082" t="s">
        <v>1517</v>
      </c>
      <c r="H29" s="906"/>
    </row>
    <row r="30" spans="1:8" x14ac:dyDescent="0.2">
      <c r="A30" s="127" t="s">
        <v>5500</v>
      </c>
      <c r="B30" s="49" t="s">
        <v>3623</v>
      </c>
      <c r="C30" s="50" t="s">
        <v>4838</v>
      </c>
      <c r="D30" s="49" t="s">
        <v>5018</v>
      </c>
      <c r="E30" s="128">
        <v>5237</v>
      </c>
      <c r="F30" s="49" t="s">
        <v>3485</v>
      </c>
      <c r="G30" s="929" t="s">
        <v>6007</v>
      </c>
      <c r="H30" s="910"/>
    </row>
    <row r="31" spans="1:8" x14ac:dyDescent="0.2">
      <c r="A31" s="127" t="s">
        <v>3020</v>
      </c>
      <c r="B31" s="49" t="s">
        <v>3498</v>
      </c>
      <c r="C31" s="50" t="s">
        <v>4518</v>
      </c>
      <c r="D31" s="49" t="s">
        <v>3021</v>
      </c>
      <c r="E31" s="128">
        <v>5234</v>
      </c>
      <c r="F31" s="49" t="s">
        <v>3744</v>
      </c>
      <c r="G31" s="929" t="s">
        <v>1516</v>
      </c>
      <c r="H31" s="910"/>
    </row>
    <row r="32" spans="1:8" x14ac:dyDescent="0.2">
      <c r="A32" s="127" t="s">
        <v>481</v>
      </c>
      <c r="B32" s="49" t="s">
        <v>1794</v>
      </c>
      <c r="C32" s="50" t="s">
        <v>482</v>
      </c>
      <c r="D32" s="49" t="s">
        <v>474</v>
      </c>
      <c r="E32" s="128">
        <v>5219</v>
      </c>
      <c r="F32" s="49" t="s">
        <v>3744</v>
      </c>
      <c r="G32" s="929" t="s">
        <v>483</v>
      </c>
      <c r="H32" s="910"/>
    </row>
    <row r="33" spans="1:8" x14ac:dyDescent="0.2">
      <c r="A33" s="127" t="s">
        <v>5593</v>
      </c>
      <c r="B33" s="49" t="s">
        <v>3970</v>
      </c>
      <c r="C33" s="50" t="s">
        <v>4837</v>
      </c>
      <c r="D33" s="49" t="s">
        <v>1518</v>
      </c>
      <c r="E33" s="128">
        <v>5170</v>
      </c>
      <c r="F33" s="49" t="s">
        <v>116</v>
      </c>
      <c r="G33" s="929" t="s">
        <v>5594</v>
      </c>
      <c r="H33" s="910"/>
    </row>
    <row r="34" spans="1:8" ht="25.5" customHeight="1" x14ac:dyDescent="0.2">
      <c r="A34" s="127" t="s">
        <v>417</v>
      </c>
      <c r="B34" s="49" t="s">
        <v>3971</v>
      </c>
      <c r="C34" s="50" t="s">
        <v>2392</v>
      </c>
      <c r="D34" s="49" t="s">
        <v>3023</v>
      </c>
      <c r="E34" s="128">
        <v>5178</v>
      </c>
      <c r="F34" s="49" t="s">
        <v>5017</v>
      </c>
      <c r="G34" s="929" t="s">
        <v>3022</v>
      </c>
      <c r="H34" s="910"/>
    </row>
    <row r="35" spans="1:8" ht="25.5" customHeight="1" x14ac:dyDescent="0.2">
      <c r="A35" s="127" t="s">
        <v>418</v>
      </c>
      <c r="B35" s="49" t="s">
        <v>3972</v>
      </c>
      <c r="C35" s="50" t="s">
        <v>4837</v>
      </c>
      <c r="D35" s="49" t="s">
        <v>419</v>
      </c>
      <c r="E35" s="128">
        <v>5178</v>
      </c>
      <c r="F35" s="49" t="s">
        <v>3744</v>
      </c>
      <c r="G35" s="929" t="s">
        <v>3016</v>
      </c>
      <c r="H35" s="910"/>
    </row>
    <row r="36" spans="1:8" ht="26.25" customHeight="1" x14ac:dyDescent="0.2">
      <c r="A36" s="127" t="s">
        <v>5499</v>
      </c>
      <c r="B36" s="49" t="s">
        <v>3017</v>
      </c>
      <c r="C36" s="50" t="s">
        <v>3018</v>
      </c>
      <c r="D36" s="49" t="s">
        <v>5016</v>
      </c>
      <c r="E36" s="128">
        <v>5218</v>
      </c>
      <c r="F36" s="49" t="s">
        <v>3744</v>
      </c>
      <c r="G36" s="929" t="s">
        <v>7500</v>
      </c>
      <c r="H36" s="910"/>
    </row>
    <row r="37" spans="1:8" x14ac:dyDescent="0.2">
      <c r="A37" s="127" t="s">
        <v>5498</v>
      </c>
      <c r="B37" s="49" t="s">
        <v>3622</v>
      </c>
      <c r="C37" s="50" t="s">
        <v>4836</v>
      </c>
      <c r="D37" s="49" t="s">
        <v>7501</v>
      </c>
      <c r="E37" s="128">
        <v>5219</v>
      </c>
      <c r="F37" s="49" t="s">
        <v>3744</v>
      </c>
      <c r="G37" s="929" t="s">
        <v>5595</v>
      </c>
      <c r="H37" s="910"/>
    </row>
    <row r="38" spans="1:8" x14ac:dyDescent="0.2">
      <c r="A38" s="127" t="s">
        <v>3026</v>
      </c>
      <c r="B38" s="49" t="s">
        <v>3570</v>
      </c>
      <c r="C38" s="50" t="s">
        <v>5695</v>
      </c>
      <c r="D38" s="49" t="s">
        <v>3028</v>
      </c>
      <c r="E38" s="128">
        <v>5232</v>
      </c>
      <c r="F38" s="49" t="s">
        <v>3744</v>
      </c>
      <c r="G38" s="929" t="s">
        <v>5596</v>
      </c>
      <c r="H38" s="910"/>
    </row>
    <row r="39" spans="1:8" x14ac:dyDescent="0.2">
      <c r="A39" s="127" t="s">
        <v>3025</v>
      </c>
      <c r="B39" s="49" t="s">
        <v>5890</v>
      </c>
      <c r="C39" s="50" t="s">
        <v>5696</v>
      </c>
      <c r="D39" s="49" t="s">
        <v>3027</v>
      </c>
      <c r="E39" s="128">
        <v>5256</v>
      </c>
      <c r="F39" s="49" t="s">
        <v>3744</v>
      </c>
      <c r="G39" s="929" t="s">
        <v>2117</v>
      </c>
      <c r="H39" s="910"/>
    </row>
    <row r="40" spans="1:8" x14ac:dyDescent="0.2">
      <c r="A40" s="127" t="s">
        <v>5419</v>
      </c>
      <c r="B40" s="49" t="s">
        <v>3621</v>
      </c>
      <c r="C40" s="50" t="s">
        <v>4835</v>
      </c>
      <c r="D40" s="49" t="s">
        <v>5852</v>
      </c>
      <c r="E40" s="128">
        <v>5243</v>
      </c>
      <c r="F40" s="49" t="s">
        <v>1099</v>
      </c>
      <c r="G40" s="929" t="s">
        <v>5852</v>
      </c>
      <c r="H40" s="910"/>
    </row>
    <row r="41" spans="1:8" x14ac:dyDescent="0.2">
      <c r="A41" s="127" t="s">
        <v>5418</v>
      </c>
      <c r="B41" s="49" t="s">
        <v>3620</v>
      </c>
      <c r="C41" s="50" t="s">
        <v>4267</v>
      </c>
      <c r="D41" s="49" t="s">
        <v>2225</v>
      </c>
      <c r="E41" s="128">
        <v>5199</v>
      </c>
      <c r="F41" s="49" t="s">
        <v>3485</v>
      </c>
      <c r="G41" s="929" t="s">
        <v>24</v>
      </c>
      <c r="H41" s="910"/>
    </row>
    <row r="42" spans="1:8" x14ac:dyDescent="0.2">
      <c r="A42" s="127" t="s">
        <v>5417</v>
      </c>
      <c r="B42" s="49" t="s">
        <v>2388</v>
      </c>
      <c r="C42" s="50" t="s">
        <v>3625</v>
      </c>
      <c r="D42" s="49" t="s">
        <v>2224</v>
      </c>
      <c r="E42" s="128">
        <v>5185</v>
      </c>
      <c r="F42" s="49" t="s">
        <v>1099</v>
      </c>
      <c r="G42" s="929" t="s">
        <v>5773</v>
      </c>
      <c r="H42" s="910"/>
    </row>
    <row r="43" spans="1:8" x14ac:dyDescent="0.2">
      <c r="A43" s="127" t="s">
        <v>3029</v>
      </c>
      <c r="B43" s="49" t="s">
        <v>741</v>
      </c>
      <c r="C43" s="50" t="s">
        <v>3624</v>
      </c>
      <c r="D43" s="49" t="s">
        <v>3030</v>
      </c>
      <c r="E43" s="128">
        <v>5299</v>
      </c>
      <c r="F43" s="49" t="s">
        <v>3744</v>
      </c>
      <c r="G43" s="929" t="s">
        <v>3031</v>
      </c>
      <c r="H43" s="910"/>
    </row>
    <row r="44" spans="1:8" ht="26.25" customHeight="1" x14ac:dyDescent="0.2">
      <c r="A44" s="127" t="s">
        <v>3032</v>
      </c>
      <c r="B44" s="50" t="s">
        <v>4085</v>
      </c>
      <c r="C44" s="50" t="s">
        <v>3034</v>
      </c>
      <c r="D44" s="49" t="s">
        <v>3033</v>
      </c>
      <c r="E44" s="128">
        <v>5107</v>
      </c>
      <c r="F44" s="49" t="s">
        <v>3744</v>
      </c>
      <c r="G44" s="929" t="s">
        <v>4200</v>
      </c>
      <c r="H44" s="910"/>
    </row>
    <row r="45" spans="1:8" x14ac:dyDescent="0.2">
      <c r="A45" s="127" t="s">
        <v>5769</v>
      </c>
      <c r="B45" s="50" t="s">
        <v>937</v>
      </c>
      <c r="C45" s="50" t="s">
        <v>719</v>
      </c>
      <c r="D45" s="49" t="s">
        <v>3035</v>
      </c>
      <c r="E45" s="128">
        <v>5122</v>
      </c>
      <c r="F45" s="49" t="s">
        <v>3744</v>
      </c>
      <c r="G45" s="929" t="s">
        <v>1146</v>
      </c>
      <c r="H45" s="910"/>
    </row>
    <row r="46" spans="1:8" x14ac:dyDescent="0.2">
      <c r="A46" s="127" t="s">
        <v>5770</v>
      </c>
      <c r="B46" s="50" t="s">
        <v>938</v>
      </c>
      <c r="C46" s="50" t="s">
        <v>718</v>
      </c>
      <c r="D46" s="49" t="s">
        <v>2966</v>
      </c>
      <c r="E46" s="128">
        <v>5169</v>
      </c>
      <c r="F46" s="49" t="s">
        <v>116</v>
      </c>
      <c r="G46" s="929" t="s">
        <v>1147</v>
      </c>
      <c r="H46" s="910"/>
    </row>
    <row r="47" spans="1:8" x14ac:dyDescent="0.2">
      <c r="A47" s="127" t="s">
        <v>1513</v>
      </c>
      <c r="B47" s="50" t="s">
        <v>939</v>
      </c>
      <c r="C47" s="50" t="s">
        <v>4270</v>
      </c>
      <c r="D47" s="49" t="s">
        <v>3036</v>
      </c>
      <c r="E47" s="128">
        <v>5173</v>
      </c>
      <c r="F47" s="49" t="s">
        <v>116</v>
      </c>
      <c r="G47" s="929" t="s">
        <v>360</v>
      </c>
      <c r="H47" s="910"/>
    </row>
    <row r="48" spans="1:8" x14ac:dyDescent="0.2">
      <c r="A48" s="127" t="s">
        <v>3024</v>
      </c>
      <c r="B48" s="50" t="s">
        <v>941</v>
      </c>
      <c r="C48" s="50" t="s">
        <v>724</v>
      </c>
      <c r="D48" s="49" t="s">
        <v>1804</v>
      </c>
      <c r="E48" s="128">
        <v>5134</v>
      </c>
      <c r="F48" s="49" t="s">
        <v>3744</v>
      </c>
      <c r="G48" s="929" t="s">
        <v>361</v>
      </c>
      <c r="H48" s="910"/>
    </row>
    <row r="49" spans="1:8" x14ac:dyDescent="0.2">
      <c r="A49" s="127" t="s">
        <v>1514</v>
      </c>
      <c r="B49" s="50" t="s">
        <v>940</v>
      </c>
      <c r="C49" s="50" t="s">
        <v>4269</v>
      </c>
      <c r="D49" s="49" t="s">
        <v>3037</v>
      </c>
      <c r="E49" s="128">
        <v>5178</v>
      </c>
      <c r="F49" s="49" t="s">
        <v>116</v>
      </c>
      <c r="G49" s="929" t="s">
        <v>362</v>
      </c>
      <c r="H49" s="910"/>
    </row>
    <row r="50" spans="1:8" x14ac:dyDescent="0.2">
      <c r="A50" s="127" t="s">
        <v>1515</v>
      </c>
      <c r="B50" s="50" t="s">
        <v>942</v>
      </c>
      <c r="C50" s="50" t="s">
        <v>4268</v>
      </c>
      <c r="D50" s="49" t="s">
        <v>435</v>
      </c>
      <c r="E50" s="128">
        <v>5196</v>
      </c>
      <c r="F50" s="49" t="s">
        <v>116</v>
      </c>
      <c r="G50" s="929" t="s">
        <v>5855</v>
      </c>
      <c r="H50" s="910"/>
    </row>
    <row r="51" spans="1:8" ht="26.25" customHeight="1" thickBot="1" x14ac:dyDescent="0.25">
      <c r="A51" s="129" t="s">
        <v>5598</v>
      </c>
      <c r="B51" s="131" t="s">
        <v>943</v>
      </c>
      <c r="C51" s="131" t="s">
        <v>4267</v>
      </c>
      <c r="D51" s="130" t="s">
        <v>3038</v>
      </c>
      <c r="E51" s="132">
        <v>5204</v>
      </c>
      <c r="F51" s="130" t="s">
        <v>3485</v>
      </c>
      <c r="G51" s="977" t="s">
        <v>5597</v>
      </c>
      <c r="H51" s="978"/>
    </row>
  </sheetData>
  <mergeCells count="49">
    <mergeCell ref="G51:H51"/>
    <mergeCell ref="G47:H47"/>
    <mergeCell ref="G48:H48"/>
    <mergeCell ref="G49:H49"/>
    <mergeCell ref="G50:H50"/>
    <mergeCell ref="G43:H43"/>
    <mergeCell ref="G44:H44"/>
    <mergeCell ref="G45:H45"/>
    <mergeCell ref="G46:H46"/>
    <mergeCell ref="G39:H39"/>
    <mergeCell ref="G40:H40"/>
    <mergeCell ref="G41:H41"/>
    <mergeCell ref="G42:H42"/>
    <mergeCell ref="G35:H35"/>
    <mergeCell ref="G36:H36"/>
    <mergeCell ref="G37:H37"/>
    <mergeCell ref="G38:H38"/>
    <mergeCell ref="G30:H30"/>
    <mergeCell ref="G31:H31"/>
    <mergeCell ref="G33:H33"/>
    <mergeCell ref="G34:H34"/>
    <mergeCell ref="G32:H32"/>
    <mergeCell ref="G26:H26"/>
    <mergeCell ref="G27:H27"/>
    <mergeCell ref="G28:H28"/>
    <mergeCell ref="G29:H29"/>
    <mergeCell ref="A16:H16"/>
    <mergeCell ref="A26:B26"/>
    <mergeCell ref="D26:F26"/>
    <mergeCell ref="A27:B27"/>
    <mergeCell ref="D27:F27"/>
    <mergeCell ref="B24:H24"/>
    <mergeCell ref="E20:H20"/>
    <mergeCell ref="B20:C20"/>
    <mergeCell ref="B22:H22"/>
    <mergeCell ref="A14:B14"/>
    <mergeCell ref="C14:D14"/>
    <mergeCell ref="E14:F14"/>
    <mergeCell ref="A15:B15"/>
    <mergeCell ref="C15:D15"/>
    <mergeCell ref="E15:F15"/>
    <mergeCell ref="A1:B1"/>
    <mergeCell ref="C1:H1"/>
    <mergeCell ref="C2:H2"/>
    <mergeCell ref="A13:H13"/>
    <mergeCell ref="A3:B3"/>
    <mergeCell ref="A2:B2"/>
    <mergeCell ref="G10:H11"/>
    <mergeCell ref="G4:H5"/>
  </mergeCells>
  <phoneticPr fontId="0" type="noConversion"/>
  <hyperlinks>
    <hyperlink ref="D4" location="'128th'!A1" display="128th Ave MUP" xr:uid="{00000000-0004-0000-3200-000000000000}"/>
    <hyperlink ref="D8" location="GrangeHall!A1" display="GrangeHall Trail" xr:uid="{00000000-0004-0000-3200-000001000000}"/>
    <hyperlink ref="D9" location="RiverParkLee!A1" display="River Park Lee Trail" xr:uid="{00000000-0004-0000-3200-000002000000}"/>
    <hyperlink ref="D10" location="SkyWoodThorn!A1" display="Sky Wood Thorn Trail" xr:uid="{00000000-0004-0000-3200-000003000000}"/>
    <hyperlink ref="A2:B2" location="Overview!A1" tooltip="Go to Trail Network Overview sheet" display="Trail Network Overview" xr:uid="{00000000-0004-0000-3200-000004000000}"/>
    <hyperlink ref="D7" location="EastlakeBrantner!A1" display="Eastlake Brantner Trail" xr:uid="{00000000-0004-0000-3200-000005000000}"/>
    <hyperlink ref="D5" location="'104th'!A1" display="104th Ave MUP" xr:uid="{00000000-0004-0000-3200-000006000000}"/>
    <hyperlink ref="D6" location="'120th'!A1" display="120th Ave MUP" xr:uid="{00000000-0004-0000-3200-000007000000}"/>
  </hyperlinks>
  <pageMargins left="1" right="0.75" top="0.75" bottom="0.75" header="0.5" footer="0.5"/>
  <pageSetup scale="79" orientation="portrait" r:id="rId1"/>
  <headerFooter alignWithMargins="0">
    <oddHeader>&amp;L&amp;"Arial,Bold"&amp;Uhttp://geobiking.org&amp;C&amp;F</oddHeader>
    <oddFooter>&amp;LAuthor: &amp;"Arial,Bold"Robert Prehn&amp;CData free for personal use and remains property of author.&amp;R&amp;D</oddFooter>
  </headerFooter>
  <webPublishItems count="1">
    <webPublishItem id="17822" divId="DR_North_17822" sourceType="sheet" destinationFile="C:\GPS\Bicycle\CO_DN\CO_DN_TNS.htm" title="GeoBiking CO_N TNS Trail Description"/>
  </webPublishItem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48">
    <pageSetUpPr fitToPage="1"/>
  </sheetPr>
  <dimension ref="A1:H50"/>
  <sheetViews>
    <sheetView zoomScaleNormal="100" workbookViewId="0">
      <selection sqref="A1:B1"/>
    </sheetView>
  </sheetViews>
  <sheetFormatPr defaultRowHeight="12.75" x14ac:dyDescent="0.2"/>
  <cols>
    <col min="1" max="1" width="10.5703125" bestFit="1" customWidth="1"/>
    <col min="2" max="2" width="10.28515625" bestFit="1" customWidth="1"/>
    <col min="3" max="3" width="12.28515625" bestFit="1" customWidth="1"/>
    <col min="4" max="4" width="20.7109375" bestFit="1" customWidth="1"/>
    <col min="6" max="6" width="14.85546875" bestFit="1" customWidth="1"/>
    <col min="7" max="7" width="8.140625" bestFit="1" customWidth="1"/>
    <col min="8" max="8" width="21.7109375" customWidth="1"/>
  </cols>
  <sheetData>
    <row r="1" spans="1:8" ht="24.75" customHeight="1" x14ac:dyDescent="0.2">
      <c r="A1" s="870" t="s">
        <v>2119</v>
      </c>
      <c r="B1" s="871"/>
      <c r="C1" s="872" t="s">
        <v>2120</v>
      </c>
      <c r="D1" s="873"/>
      <c r="E1" s="873"/>
      <c r="F1" s="873"/>
      <c r="G1" s="873"/>
      <c r="H1" s="873"/>
    </row>
    <row r="2" spans="1:8" x14ac:dyDescent="0.2">
      <c r="A2" s="874" t="s">
        <v>2679</v>
      </c>
      <c r="B2" s="874"/>
      <c r="C2" s="875" t="s">
        <v>2121</v>
      </c>
      <c r="D2" s="875"/>
      <c r="E2" s="875"/>
      <c r="F2" s="875"/>
      <c r="G2" s="875"/>
      <c r="H2" s="875"/>
    </row>
    <row r="3" spans="1:8" x14ac:dyDescent="0.2">
      <c r="A3" s="874"/>
      <c r="B3" s="874"/>
      <c r="C3" s="18"/>
      <c r="E3" s="25"/>
      <c r="F3" s="25"/>
      <c r="G3" s="25"/>
      <c r="H3" s="25"/>
    </row>
    <row r="4" spans="1:8" ht="12.75" customHeight="1" x14ac:dyDescent="0.2">
      <c r="A4" s="186" t="s">
        <v>2545</v>
      </c>
      <c r="B4" s="250" t="s">
        <v>2122</v>
      </c>
      <c r="C4" s="27" t="s">
        <v>220</v>
      </c>
      <c r="D4" s="2" t="s">
        <v>7454</v>
      </c>
      <c r="E4" s="25"/>
      <c r="F4" s="27" t="s">
        <v>3975</v>
      </c>
      <c r="G4" s="876"/>
      <c r="H4" s="876"/>
    </row>
    <row r="5" spans="1:8" x14ac:dyDescent="0.2">
      <c r="C5" s="34"/>
      <c r="D5" s="2" t="s">
        <v>5077</v>
      </c>
      <c r="E5" s="25"/>
      <c r="F5" s="25"/>
      <c r="G5" s="876"/>
      <c r="H5" s="876"/>
    </row>
    <row r="6" spans="1:8" x14ac:dyDescent="0.2">
      <c r="A6" s="28" t="s">
        <v>5202</v>
      </c>
      <c r="B6" s="3">
        <f>COUNT(E25:E50)</f>
        <v>23</v>
      </c>
      <c r="C6" s="247"/>
      <c r="D6" s="2"/>
      <c r="E6" s="200" t="s">
        <v>4508</v>
      </c>
      <c r="F6" s="200" t="s">
        <v>4871</v>
      </c>
      <c r="G6" s="890" t="s">
        <v>7455</v>
      </c>
      <c r="H6" s="876"/>
    </row>
    <row r="7" spans="1:8" x14ac:dyDescent="0.2">
      <c r="A7" s="2"/>
      <c r="B7" s="2"/>
      <c r="C7" s="247"/>
      <c r="D7" s="149"/>
      <c r="E7" s="205">
        <v>40797</v>
      </c>
      <c r="F7" s="205">
        <v>42454</v>
      </c>
      <c r="G7" s="876"/>
      <c r="H7" s="876"/>
    </row>
    <row r="8" spans="1:8" ht="13.5" thickBot="1" x14ac:dyDescent="0.25">
      <c r="C8" s="9"/>
      <c r="D8" s="2"/>
    </row>
    <row r="9" spans="1:8" x14ac:dyDescent="0.2">
      <c r="A9" s="877" t="s">
        <v>5619</v>
      </c>
      <c r="B9" s="878"/>
      <c r="C9" s="878"/>
      <c r="D9" s="878"/>
      <c r="E9" s="878"/>
      <c r="F9" s="878"/>
      <c r="G9" s="878"/>
      <c r="H9" s="879"/>
    </row>
    <row r="10" spans="1:8" s="24" customFormat="1" ht="13.5" thickBot="1" x14ac:dyDescent="0.25">
      <c r="A10" s="880" t="s">
        <v>3816</v>
      </c>
      <c r="B10" s="881"/>
      <c r="C10" s="882" t="s">
        <v>3817</v>
      </c>
      <c r="D10" s="882"/>
      <c r="E10" s="882" t="s">
        <v>3818</v>
      </c>
      <c r="F10" s="882"/>
      <c r="G10" s="191"/>
      <c r="H10" s="196" t="s">
        <v>530</v>
      </c>
    </row>
    <row r="11" spans="1:8" ht="13.5" thickBot="1" x14ac:dyDescent="0.25">
      <c r="A11" s="883"/>
      <c r="B11" s="883"/>
      <c r="C11" s="974">
        <v>7.9</v>
      </c>
      <c r="D11" s="1256"/>
      <c r="E11" s="883">
        <v>5.4</v>
      </c>
      <c r="F11" s="883"/>
      <c r="G11" s="192"/>
    </row>
    <row r="12" spans="1:8" x14ac:dyDescent="0.2">
      <c r="A12" s="867" t="s">
        <v>3081</v>
      </c>
      <c r="B12" s="868"/>
      <c r="C12" s="868"/>
      <c r="D12" s="868"/>
      <c r="E12" s="868"/>
      <c r="F12" s="868"/>
      <c r="G12" s="868"/>
      <c r="H12" s="869"/>
    </row>
    <row r="13" spans="1:8" ht="13.5" thickBot="1" x14ac:dyDescent="0.25">
      <c r="A13" s="12" t="s">
        <v>3819</v>
      </c>
      <c r="B13" s="13" t="s">
        <v>3820</v>
      </c>
      <c r="C13" s="14" t="s">
        <v>3821</v>
      </c>
      <c r="D13" s="13" t="s">
        <v>3822</v>
      </c>
      <c r="E13" s="13" t="s">
        <v>3823</v>
      </c>
      <c r="F13" s="13" t="s">
        <v>3363</v>
      </c>
      <c r="G13" s="13" t="s">
        <v>1388</v>
      </c>
      <c r="H13" s="195" t="s">
        <v>3824</v>
      </c>
    </row>
    <row r="14" spans="1:8" s="8" customFormat="1" x14ac:dyDescent="0.2">
      <c r="A14" s="21">
        <f>E25</f>
        <v>5246</v>
      </c>
      <c r="B14" s="21">
        <f>E41</f>
        <v>5124</v>
      </c>
      <c r="C14" s="22">
        <v>5110</v>
      </c>
      <c r="D14" s="22">
        <v>5246</v>
      </c>
      <c r="E14" s="22">
        <f>B14 - A14</f>
        <v>-122</v>
      </c>
      <c r="F14" s="22">
        <v>224</v>
      </c>
      <c r="G14" s="22"/>
      <c r="H14" s="3">
        <v>1</v>
      </c>
    </row>
    <row r="15" spans="1:8" s="8" customFormat="1" x14ac:dyDescent="0.2">
      <c r="A15" s="19"/>
      <c r="B15" s="19"/>
      <c r="C15" s="16"/>
      <c r="D15" s="17"/>
      <c r="E15" s="17"/>
      <c r="F15" s="17"/>
      <c r="G15" s="17"/>
      <c r="H15" s="17"/>
    </row>
    <row r="16" spans="1:8" s="8" customFormat="1" x14ac:dyDescent="0.2">
      <c r="A16" s="148" t="s">
        <v>3079</v>
      </c>
      <c r="B16" s="888" t="s">
        <v>1275</v>
      </c>
      <c r="C16" s="889"/>
      <c r="D16" s="177" t="s">
        <v>3080</v>
      </c>
      <c r="E16" s="890" t="s">
        <v>2641</v>
      </c>
      <c r="F16" s="890"/>
      <c r="G16" s="890"/>
      <c r="H16" s="890"/>
    </row>
    <row r="17" spans="1:8" s="8" customFormat="1" x14ac:dyDescent="0.2">
      <c r="A17" s="19"/>
      <c r="B17" s="19"/>
      <c r="C17" s="16"/>
      <c r="D17" s="175" t="s">
        <v>1165</v>
      </c>
      <c r="E17" s="244" t="s">
        <v>1276</v>
      </c>
      <c r="F17" s="17"/>
      <c r="G17" s="322" t="s">
        <v>3181</v>
      </c>
      <c r="H17" s="531">
        <v>201</v>
      </c>
    </row>
    <row r="18" spans="1:8" s="8" customFormat="1" ht="12.75" customHeight="1" x14ac:dyDescent="0.2">
      <c r="A18" s="148" t="s">
        <v>3083</v>
      </c>
      <c r="B18" s="891" t="s">
        <v>2067</v>
      </c>
      <c r="C18" s="892"/>
      <c r="D18" s="892"/>
      <c r="E18" s="892"/>
      <c r="F18" s="892"/>
      <c r="G18" s="892"/>
      <c r="H18" s="892"/>
    </row>
    <row r="19" spans="1:8" s="8" customFormat="1" x14ac:dyDescent="0.2">
      <c r="A19" s="19"/>
      <c r="B19" s="19"/>
      <c r="C19" s="16"/>
      <c r="D19" s="17"/>
      <c r="E19" s="17"/>
      <c r="F19" s="17"/>
      <c r="G19" s="17"/>
      <c r="H19" s="17"/>
    </row>
    <row r="20" spans="1:8" s="8" customFormat="1" ht="40.5" customHeight="1" x14ac:dyDescent="0.2">
      <c r="A20" s="178" t="s">
        <v>3085</v>
      </c>
      <c r="B20" s="893" t="s">
        <v>1277</v>
      </c>
      <c r="C20" s="894"/>
      <c r="D20" s="894"/>
      <c r="E20" s="894"/>
      <c r="F20" s="894"/>
      <c r="G20" s="894"/>
      <c r="H20" s="894"/>
    </row>
    <row r="21" spans="1:8" ht="13.5" thickBot="1" x14ac:dyDescent="0.25">
      <c r="C21" s="1"/>
    </row>
    <row r="22" spans="1:8" ht="13.5" thickBot="1" x14ac:dyDescent="0.25">
      <c r="A22" s="895" t="s">
        <v>2683</v>
      </c>
      <c r="B22" s="896"/>
      <c r="C22" s="163" t="s">
        <v>5913</v>
      </c>
      <c r="D22" s="897" t="s">
        <v>5907</v>
      </c>
      <c r="E22" s="898"/>
      <c r="F22" s="899"/>
      <c r="G22" s="897" t="s">
        <v>5906</v>
      </c>
      <c r="H22" s="899"/>
    </row>
    <row r="23" spans="1:8" ht="27" customHeight="1" thickBot="1" x14ac:dyDescent="0.25">
      <c r="A23" s="1324" t="s">
        <v>2376</v>
      </c>
      <c r="B23" s="1324"/>
      <c r="C23" s="270" t="s">
        <v>842</v>
      </c>
      <c r="D23" s="901" t="s">
        <v>155</v>
      </c>
      <c r="E23" s="876"/>
      <c r="F23" s="876"/>
      <c r="G23" s="902" t="s">
        <v>156</v>
      </c>
      <c r="H23" s="902"/>
    </row>
    <row r="24" spans="1:8" s="3" customFormat="1" ht="13.5" thickBot="1" x14ac:dyDescent="0.25">
      <c r="A24" s="4" t="s">
        <v>3488</v>
      </c>
      <c r="B24" s="4" t="s">
        <v>3320</v>
      </c>
      <c r="C24" s="5" t="s">
        <v>3319</v>
      </c>
      <c r="D24" s="4" t="s">
        <v>3992</v>
      </c>
      <c r="E24" s="4" t="s">
        <v>3486</v>
      </c>
      <c r="F24" s="4" t="s">
        <v>3318</v>
      </c>
      <c r="G24" s="903" t="s">
        <v>3950</v>
      </c>
      <c r="H24" s="904"/>
    </row>
    <row r="25" spans="1:8" x14ac:dyDescent="0.2">
      <c r="A25" s="123" t="s">
        <v>2123</v>
      </c>
      <c r="B25" s="124" t="s">
        <v>2124</v>
      </c>
      <c r="C25" s="124" t="s">
        <v>2125</v>
      </c>
      <c r="D25" s="125" t="s">
        <v>750</v>
      </c>
      <c r="E25" s="126">
        <v>5246</v>
      </c>
      <c r="F25" s="125" t="s">
        <v>3744</v>
      </c>
      <c r="G25" s="1082" t="s">
        <v>2126</v>
      </c>
      <c r="H25" s="906"/>
    </row>
    <row r="26" spans="1:8" x14ac:dyDescent="0.2">
      <c r="A26" s="157" t="s">
        <v>2127</v>
      </c>
      <c r="B26" s="50" t="s">
        <v>2128</v>
      </c>
      <c r="C26" s="50" t="s">
        <v>3097</v>
      </c>
      <c r="D26" s="49" t="s">
        <v>2129</v>
      </c>
      <c r="E26" s="128">
        <v>5225</v>
      </c>
      <c r="F26" s="49" t="s">
        <v>3744</v>
      </c>
      <c r="G26" s="929" t="s">
        <v>2130</v>
      </c>
      <c r="H26" s="910"/>
    </row>
    <row r="27" spans="1:8" x14ac:dyDescent="0.2">
      <c r="A27" s="157" t="s">
        <v>2131</v>
      </c>
      <c r="B27" s="50" t="s">
        <v>2132</v>
      </c>
      <c r="C27" s="50" t="s">
        <v>2133</v>
      </c>
      <c r="D27" s="49" t="s">
        <v>2134</v>
      </c>
      <c r="E27" s="128">
        <v>5208</v>
      </c>
      <c r="F27" s="49" t="s">
        <v>3744</v>
      </c>
      <c r="G27" s="929" t="s">
        <v>2135</v>
      </c>
      <c r="H27" s="910"/>
    </row>
    <row r="28" spans="1:8" x14ac:dyDescent="0.2">
      <c r="A28" s="439" t="s">
        <v>4578</v>
      </c>
      <c r="B28" s="265" t="s">
        <v>4579</v>
      </c>
      <c r="C28" s="265" t="s">
        <v>5567</v>
      </c>
      <c r="D28" s="267" t="s">
        <v>4580</v>
      </c>
      <c r="E28" s="266">
        <v>5189</v>
      </c>
      <c r="F28" s="267" t="s">
        <v>3744</v>
      </c>
      <c r="G28" s="917" t="s">
        <v>4581</v>
      </c>
      <c r="H28" s="918"/>
    </row>
    <row r="29" spans="1:8" x14ac:dyDescent="0.2">
      <c r="A29" s="127" t="s">
        <v>4582</v>
      </c>
      <c r="B29" s="50" t="s">
        <v>4583</v>
      </c>
      <c r="C29" s="50" t="s">
        <v>4584</v>
      </c>
      <c r="D29" s="49" t="s">
        <v>4585</v>
      </c>
      <c r="E29" s="128">
        <v>5210</v>
      </c>
      <c r="F29" s="49" t="s">
        <v>3744</v>
      </c>
      <c r="G29" s="929" t="s">
        <v>4586</v>
      </c>
      <c r="H29" s="910"/>
    </row>
    <row r="30" spans="1:8" ht="26.25" customHeight="1" x14ac:dyDescent="0.2">
      <c r="A30" s="127" t="s">
        <v>4587</v>
      </c>
      <c r="B30" s="50" t="s">
        <v>4583</v>
      </c>
      <c r="C30" s="50" t="s">
        <v>4588</v>
      </c>
      <c r="D30" s="49" t="s">
        <v>4589</v>
      </c>
      <c r="E30" s="128">
        <v>5189</v>
      </c>
      <c r="F30" s="49" t="s">
        <v>3485</v>
      </c>
      <c r="G30" s="929" t="s">
        <v>4590</v>
      </c>
      <c r="H30" s="910"/>
    </row>
    <row r="31" spans="1:8" x14ac:dyDescent="0.2">
      <c r="A31" s="127" t="s">
        <v>4591</v>
      </c>
      <c r="B31" s="50" t="s">
        <v>1724</v>
      </c>
      <c r="C31" s="50" t="s">
        <v>4592</v>
      </c>
      <c r="D31" s="49" t="s">
        <v>4593</v>
      </c>
      <c r="E31" s="128">
        <v>5166</v>
      </c>
      <c r="F31" s="49" t="s">
        <v>3744</v>
      </c>
      <c r="G31" s="929" t="s">
        <v>4594</v>
      </c>
      <c r="H31" s="910"/>
    </row>
    <row r="32" spans="1:8" x14ac:dyDescent="0.2">
      <c r="A32" s="127" t="s">
        <v>97</v>
      </c>
      <c r="B32" s="50" t="s">
        <v>98</v>
      </c>
      <c r="C32" s="50" t="s">
        <v>99</v>
      </c>
      <c r="D32" s="49" t="s">
        <v>100</v>
      </c>
      <c r="E32" s="128">
        <v>5168</v>
      </c>
      <c r="F32" s="49" t="s">
        <v>3744</v>
      </c>
      <c r="G32" s="929" t="s">
        <v>101</v>
      </c>
      <c r="H32" s="910"/>
    </row>
    <row r="33" spans="1:8" x14ac:dyDescent="0.2">
      <c r="A33" s="127" t="s">
        <v>7456</v>
      </c>
      <c r="B33" s="50" t="s">
        <v>4595</v>
      </c>
      <c r="C33" s="50" t="s">
        <v>4596</v>
      </c>
      <c r="D33" s="441" t="s">
        <v>7457</v>
      </c>
      <c r="E33" s="128">
        <v>5140</v>
      </c>
      <c r="F33" s="49" t="s">
        <v>3744</v>
      </c>
      <c r="G33" s="909" t="s">
        <v>7458</v>
      </c>
      <c r="H33" s="910"/>
    </row>
    <row r="34" spans="1:8" x14ac:dyDescent="0.2">
      <c r="A34" s="127" t="s">
        <v>4597</v>
      </c>
      <c r="B34" s="50" t="s">
        <v>4598</v>
      </c>
      <c r="C34" s="50" t="s">
        <v>4599</v>
      </c>
      <c r="D34" s="49" t="s">
        <v>4600</v>
      </c>
      <c r="E34" s="128">
        <v>5116</v>
      </c>
      <c r="F34" s="49" t="s">
        <v>3744</v>
      </c>
      <c r="G34" s="929" t="s">
        <v>4601</v>
      </c>
      <c r="H34" s="910"/>
    </row>
    <row r="35" spans="1:8" x14ac:dyDescent="0.2">
      <c r="A35" s="268" t="s">
        <v>4602</v>
      </c>
      <c r="B35" s="265" t="s">
        <v>4603</v>
      </c>
      <c r="C35" s="265" t="s">
        <v>4604</v>
      </c>
      <c r="D35" s="267" t="s">
        <v>4605</v>
      </c>
      <c r="E35" s="266">
        <v>5110</v>
      </c>
      <c r="F35" s="267" t="s">
        <v>3744</v>
      </c>
      <c r="G35" s="917" t="s">
        <v>4606</v>
      </c>
      <c r="H35" s="918"/>
    </row>
    <row r="36" spans="1:8" x14ac:dyDescent="0.2">
      <c r="A36" s="127" t="s">
        <v>4607</v>
      </c>
      <c r="B36" s="50" t="s">
        <v>88</v>
      </c>
      <c r="C36" s="50" t="s">
        <v>89</v>
      </c>
      <c r="D36" s="49" t="s">
        <v>90</v>
      </c>
      <c r="E36" s="128">
        <v>5126</v>
      </c>
      <c r="F36" s="49" t="s">
        <v>116</v>
      </c>
      <c r="G36" s="929" t="s">
        <v>91</v>
      </c>
      <c r="H36" s="910"/>
    </row>
    <row r="37" spans="1:8" x14ac:dyDescent="0.2">
      <c r="A37" s="127" t="s">
        <v>92</v>
      </c>
      <c r="B37" s="50" t="s">
        <v>93</v>
      </c>
      <c r="C37" s="50" t="s">
        <v>94</v>
      </c>
      <c r="D37" s="49" t="s">
        <v>95</v>
      </c>
      <c r="E37" s="128">
        <v>5132</v>
      </c>
      <c r="F37" s="49" t="s">
        <v>3744</v>
      </c>
      <c r="G37" s="929" t="s">
        <v>96</v>
      </c>
      <c r="H37" s="910"/>
    </row>
    <row r="38" spans="1:8" x14ac:dyDescent="0.2">
      <c r="A38" s="127" t="s">
        <v>97</v>
      </c>
      <c r="B38" s="989" t="s">
        <v>5299</v>
      </c>
      <c r="C38" s="989"/>
      <c r="D38" s="989"/>
      <c r="E38" s="989"/>
      <c r="F38" s="989"/>
      <c r="G38" s="929" t="s">
        <v>102</v>
      </c>
      <c r="H38" s="910"/>
    </row>
    <row r="39" spans="1:8" x14ac:dyDescent="0.2">
      <c r="A39" s="127" t="s">
        <v>4591</v>
      </c>
      <c r="B39" s="989" t="s">
        <v>5299</v>
      </c>
      <c r="C39" s="989"/>
      <c r="D39" s="989"/>
      <c r="E39" s="989"/>
      <c r="F39" s="989"/>
      <c r="G39" s="929" t="s">
        <v>103</v>
      </c>
      <c r="H39" s="910"/>
    </row>
    <row r="40" spans="1:8" x14ac:dyDescent="0.2">
      <c r="A40" s="127" t="s">
        <v>104</v>
      </c>
      <c r="B40" s="50" t="s">
        <v>105</v>
      </c>
      <c r="C40" s="50" t="s">
        <v>106</v>
      </c>
      <c r="D40" s="49" t="s">
        <v>147</v>
      </c>
      <c r="E40" s="128">
        <v>5138</v>
      </c>
      <c r="F40" s="49" t="s">
        <v>3744</v>
      </c>
      <c r="G40" s="929" t="s">
        <v>107</v>
      </c>
      <c r="H40" s="910"/>
    </row>
    <row r="41" spans="1:8" x14ac:dyDescent="0.2">
      <c r="A41" s="127" t="s">
        <v>108</v>
      </c>
      <c r="B41" s="50" t="s">
        <v>109</v>
      </c>
      <c r="C41" s="440" t="s">
        <v>6684</v>
      </c>
      <c r="D41" s="49" t="s">
        <v>110</v>
      </c>
      <c r="E41" s="128">
        <v>5124</v>
      </c>
      <c r="F41" s="49" t="s">
        <v>3744</v>
      </c>
      <c r="G41" s="929" t="s">
        <v>111</v>
      </c>
      <c r="H41" s="910"/>
    </row>
    <row r="42" spans="1:8" ht="26.25" customHeight="1" x14ac:dyDescent="0.2">
      <c r="A42" s="127" t="s">
        <v>112</v>
      </c>
      <c r="B42" s="50" t="s">
        <v>113</v>
      </c>
      <c r="C42" s="50" t="s">
        <v>114</v>
      </c>
      <c r="D42" s="49" t="s">
        <v>115</v>
      </c>
      <c r="E42" s="128">
        <v>5124</v>
      </c>
      <c r="F42" s="49" t="s">
        <v>116</v>
      </c>
      <c r="G42" s="929" t="s">
        <v>117</v>
      </c>
      <c r="H42" s="910"/>
    </row>
    <row r="43" spans="1:8" x14ac:dyDescent="0.2">
      <c r="A43" s="127" t="s">
        <v>118</v>
      </c>
      <c r="B43" s="440" t="s">
        <v>119</v>
      </c>
      <c r="C43" s="440" t="s">
        <v>120</v>
      </c>
      <c r="D43" s="441" t="s">
        <v>121</v>
      </c>
      <c r="E43" s="442">
        <v>5128</v>
      </c>
      <c r="F43" s="441" t="s">
        <v>3485</v>
      </c>
      <c r="G43" s="909" t="s">
        <v>127</v>
      </c>
      <c r="H43" s="1211"/>
    </row>
    <row r="44" spans="1:8" x14ac:dyDescent="0.2">
      <c r="A44" s="268" t="s">
        <v>122</v>
      </c>
      <c r="B44" s="265" t="s">
        <v>123</v>
      </c>
      <c r="C44" s="265" t="s">
        <v>124</v>
      </c>
      <c r="D44" s="267" t="s">
        <v>125</v>
      </c>
      <c r="E44" s="266">
        <v>5118</v>
      </c>
      <c r="F44" s="267" t="s">
        <v>3744</v>
      </c>
      <c r="G44" s="917" t="s">
        <v>126</v>
      </c>
      <c r="H44" s="918"/>
    </row>
    <row r="45" spans="1:8" x14ac:dyDescent="0.2">
      <c r="A45" s="127" t="s">
        <v>128</v>
      </c>
      <c r="B45" s="50" t="s">
        <v>129</v>
      </c>
      <c r="C45" s="50" t="s">
        <v>2137</v>
      </c>
      <c r="D45" s="49" t="s">
        <v>130</v>
      </c>
      <c r="E45" s="128">
        <v>5138</v>
      </c>
      <c r="F45" s="49" t="s">
        <v>116</v>
      </c>
      <c r="G45" s="929" t="s">
        <v>131</v>
      </c>
      <c r="H45" s="910"/>
    </row>
    <row r="46" spans="1:8" x14ac:dyDescent="0.2">
      <c r="A46" s="127" t="s">
        <v>132</v>
      </c>
      <c r="B46" s="50" t="s">
        <v>133</v>
      </c>
      <c r="C46" s="50" t="s">
        <v>134</v>
      </c>
      <c r="D46" s="49" t="s">
        <v>135</v>
      </c>
      <c r="E46" s="128">
        <v>5151</v>
      </c>
      <c r="F46" s="49" t="s">
        <v>3744</v>
      </c>
      <c r="G46" s="929" t="s">
        <v>136</v>
      </c>
      <c r="H46" s="910"/>
    </row>
    <row r="47" spans="1:8" x14ac:dyDescent="0.2">
      <c r="A47" s="268" t="s">
        <v>137</v>
      </c>
      <c r="B47" s="265" t="s">
        <v>138</v>
      </c>
      <c r="C47" s="265" t="s">
        <v>139</v>
      </c>
      <c r="D47" s="267" t="s">
        <v>140</v>
      </c>
      <c r="E47" s="266">
        <v>5149</v>
      </c>
      <c r="F47" s="267" t="s">
        <v>3744</v>
      </c>
      <c r="G47" s="917" t="s">
        <v>141</v>
      </c>
      <c r="H47" s="918"/>
    </row>
    <row r="48" spans="1:8" x14ac:dyDescent="0.2">
      <c r="A48" s="127" t="s">
        <v>142</v>
      </c>
      <c r="B48" s="50" t="s">
        <v>143</v>
      </c>
      <c r="C48" s="50" t="s">
        <v>144</v>
      </c>
      <c r="D48" s="49" t="s">
        <v>145</v>
      </c>
      <c r="E48" s="128">
        <v>5169</v>
      </c>
      <c r="F48" s="49" t="s">
        <v>3744</v>
      </c>
      <c r="G48" s="929" t="s">
        <v>146</v>
      </c>
      <c r="H48" s="910"/>
    </row>
    <row r="49" spans="1:8" x14ac:dyDescent="0.2">
      <c r="A49" s="268" t="s">
        <v>148</v>
      </c>
      <c r="B49" s="265" t="s">
        <v>149</v>
      </c>
      <c r="C49" s="265" t="s">
        <v>150</v>
      </c>
      <c r="D49" s="267" t="s">
        <v>151</v>
      </c>
      <c r="E49" s="266">
        <v>5192</v>
      </c>
      <c r="F49" s="267" t="s">
        <v>3744</v>
      </c>
      <c r="G49" s="917" t="s">
        <v>152</v>
      </c>
      <c r="H49" s="918"/>
    </row>
    <row r="50" spans="1:8" ht="13.5" thickBot="1" x14ac:dyDescent="0.25">
      <c r="A50" s="129" t="s">
        <v>153</v>
      </c>
      <c r="B50" s="1307" t="s">
        <v>5299</v>
      </c>
      <c r="C50" s="1307"/>
      <c r="D50" s="1307"/>
      <c r="E50" s="1307"/>
      <c r="F50" s="1307"/>
      <c r="G50" s="977" t="s">
        <v>154</v>
      </c>
      <c r="H50" s="978"/>
    </row>
  </sheetData>
  <mergeCells count="55">
    <mergeCell ref="A1:B1"/>
    <mergeCell ref="C1:H1"/>
    <mergeCell ref="C2:H2"/>
    <mergeCell ref="A9:H9"/>
    <mergeCell ref="A3:B3"/>
    <mergeCell ref="A2:B2"/>
    <mergeCell ref="G4:H5"/>
    <mergeCell ref="G6:H7"/>
    <mergeCell ref="A10:B10"/>
    <mergeCell ref="C10:D10"/>
    <mergeCell ref="E10:F10"/>
    <mergeCell ref="A11:B11"/>
    <mergeCell ref="C11:D11"/>
    <mergeCell ref="E11:F11"/>
    <mergeCell ref="A22:B22"/>
    <mergeCell ref="A23:B23"/>
    <mergeCell ref="D22:F22"/>
    <mergeCell ref="D23:F23"/>
    <mergeCell ref="G22:H22"/>
    <mergeCell ref="G23:H23"/>
    <mergeCell ref="B18:H18"/>
    <mergeCell ref="A12:H12"/>
    <mergeCell ref="E16:H16"/>
    <mergeCell ref="B16:C16"/>
    <mergeCell ref="B20:H20"/>
    <mergeCell ref="G29:H29"/>
    <mergeCell ref="G32:H32"/>
    <mergeCell ref="G37:H37"/>
    <mergeCell ref="G39:H39"/>
    <mergeCell ref="G40:H40"/>
    <mergeCell ref="G33:H33"/>
    <mergeCell ref="G34:H34"/>
    <mergeCell ref="G30:H30"/>
    <mergeCell ref="G31:H31"/>
    <mergeCell ref="G35:H35"/>
    <mergeCell ref="G36:H36"/>
    <mergeCell ref="G24:H24"/>
    <mergeCell ref="G25:H25"/>
    <mergeCell ref="G26:H26"/>
    <mergeCell ref="G27:H27"/>
    <mergeCell ref="G28:H28"/>
    <mergeCell ref="G41:H41"/>
    <mergeCell ref="G38:H38"/>
    <mergeCell ref="B38:F38"/>
    <mergeCell ref="B39:F39"/>
    <mergeCell ref="B50:F50"/>
    <mergeCell ref="G42:H42"/>
    <mergeCell ref="G44:H44"/>
    <mergeCell ref="G45:H45"/>
    <mergeCell ref="G46:H46"/>
    <mergeCell ref="G47:H47"/>
    <mergeCell ref="G50:H50"/>
    <mergeCell ref="G48:H48"/>
    <mergeCell ref="G49:H49"/>
    <mergeCell ref="G43:H43"/>
  </mergeCells>
  <phoneticPr fontId="0" type="noConversion"/>
  <hyperlinks>
    <hyperlink ref="A2:B2" location="Overview!A1" tooltip="Go to Trail Network Overview sheet" display="Trail Network Overview" xr:uid="{00000000-0004-0000-3300-000000000000}"/>
    <hyperlink ref="D4" location="HomeFOrchard!A1" display="Home Farm Orchard" xr:uid="{00000000-0004-0000-3300-000001000000}"/>
    <hyperlink ref="D5" location="SignalDitch!A1" display="Signal Ditch" xr:uid="{00000000-0004-0000-3300-000002000000}"/>
  </hyperlinks>
  <pageMargins left="1" right="0.75" top="0.75" bottom="0.75" header="0.5" footer="0.5"/>
  <pageSetup scale="80" orientation="portrait" r:id="rId1"/>
  <headerFooter alignWithMargins="0">
    <oddHeader>&amp;L&amp;"Arial,Bold"&amp;Uhttp://geobiking.org&amp;C&amp;F</oddHeader>
    <oddFooter>&amp;LAuthor: &amp;"Arial,Bold"Robert Prehn&amp;CData free for personal use and remains property of author.&amp;R&amp;D</oddFooter>
  </headerFooter>
  <webPublishItems count="1">
    <webPublishItem id="5406" divId="CO_DN_5406" sourceType="sheet" destinationFile="C:\GPS\Bicycle\CO_DN\CO_DN_UPG.htm" title="CO_DN UPG Trail Description"/>
  </webPublishItem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37462B-855F-4F82-875B-1896BEA85299}">
  <sheetPr>
    <pageSetUpPr fitToPage="1"/>
  </sheetPr>
  <dimension ref="A1:H38"/>
  <sheetViews>
    <sheetView zoomScaleNormal="100" workbookViewId="0">
      <selection activeCell="H3" sqref="H3"/>
    </sheetView>
  </sheetViews>
  <sheetFormatPr defaultRowHeight="12.75" x14ac:dyDescent="0.2"/>
  <cols>
    <col min="1" max="1" width="10.5703125" style="780" bestFit="1" customWidth="1"/>
    <col min="2" max="2" width="10.28515625" style="780" bestFit="1" customWidth="1"/>
    <col min="3" max="3" width="12.28515625" style="780" bestFit="1" customWidth="1"/>
    <col min="4" max="4" width="22.28515625" style="780" customWidth="1"/>
    <col min="5" max="5" width="9.140625" style="780"/>
    <col min="6" max="6" width="14.85546875" style="780" bestFit="1" customWidth="1"/>
    <col min="7" max="7" width="8.140625" style="780" bestFit="1" customWidth="1"/>
    <col min="8" max="8" width="21.7109375" style="780" customWidth="1"/>
    <col min="9" max="16384" width="9.140625" style="780"/>
  </cols>
  <sheetData>
    <row r="1" spans="1:8" ht="24.75" customHeight="1" x14ac:dyDescent="0.2">
      <c r="A1" s="870" t="s">
        <v>7892</v>
      </c>
      <c r="B1" s="871"/>
      <c r="C1" s="872" t="s">
        <v>7899</v>
      </c>
      <c r="D1" s="873"/>
      <c r="E1" s="873"/>
      <c r="F1" s="873"/>
      <c r="G1" s="873"/>
      <c r="H1" s="873"/>
    </row>
    <row r="2" spans="1:8" x14ac:dyDescent="0.2">
      <c r="A2" s="874" t="s">
        <v>2679</v>
      </c>
      <c r="B2" s="874"/>
      <c r="C2" s="875" t="s">
        <v>7900</v>
      </c>
      <c r="D2" s="875"/>
      <c r="E2" s="875"/>
      <c r="F2" s="875"/>
      <c r="G2" s="875"/>
      <c r="H2" s="875"/>
    </row>
    <row r="3" spans="1:8" x14ac:dyDescent="0.2">
      <c r="A3" s="874"/>
      <c r="B3" s="874"/>
      <c r="C3" s="782"/>
      <c r="E3" s="783"/>
      <c r="F3" s="783"/>
      <c r="G3" s="783"/>
      <c r="H3" s="783"/>
    </row>
    <row r="4" spans="1:8" ht="12.75" customHeight="1" x14ac:dyDescent="0.2">
      <c r="A4" s="186" t="s">
        <v>2545</v>
      </c>
      <c r="B4" s="250" t="s">
        <v>7892</v>
      </c>
      <c r="C4" s="27" t="s">
        <v>220</v>
      </c>
      <c r="D4" s="844" t="s">
        <v>8150</v>
      </c>
      <c r="E4" s="783"/>
      <c r="F4" s="27" t="s">
        <v>3975</v>
      </c>
      <c r="G4" s="876"/>
      <c r="H4" s="876"/>
    </row>
    <row r="5" spans="1:8" x14ac:dyDescent="0.2">
      <c r="C5" s="775"/>
      <c r="D5" s="844" t="s">
        <v>4608</v>
      </c>
      <c r="E5" s="783"/>
      <c r="F5" s="783"/>
      <c r="G5" s="876"/>
      <c r="H5" s="876"/>
    </row>
    <row r="6" spans="1:8" x14ac:dyDescent="0.2">
      <c r="A6" s="28" t="s">
        <v>5202</v>
      </c>
      <c r="B6" s="3">
        <f>COUNT(E25:E38)</f>
        <v>13</v>
      </c>
      <c r="C6" s="247"/>
      <c r="D6" s="847" t="s">
        <v>7893</v>
      </c>
      <c r="E6" s="200" t="s">
        <v>4508</v>
      </c>
      <c r="F6" s="200" t="s">
        <v>4871</v>
      </c>
      <c r="G6" s="955" t="s">
        <v>8185</v>
      </c>
      <c r="H6" s="876"/>
    </row>
    <row r="7" spans="1:8" x14ac:dyDescent="0.2">
      <c r="A7" s="769"/>
      <c r="B7" s="769"/>
      <c r="C7" s="247"/>
      <c r="D7" s="149"/>
      <c r="E7" s="205">
        <v>43695</v>
      </c>
      <c r="F7" s="205">
        <v>44041</v>
      </c>
      <c r="G7" s="876"/>
      <c r="H7" s="876"/>
    </row>
    <row r="8" spans="1:8" ht="13.5" thickBot="1" x14ac:dyDescent="0.25">
      <c r="C8" s="9"/>
      <c r="D8" s="769"/>
    </row>
    <row r="9" spans="1:8" x14ac:dyDescent="0.2">
      <c r="A9" s="877" t="s">
        <v>5619</v>
      </c>
      <c r="B9" s="878"/>
      <c r="C9" s="878"/>
      <c r="D9" s="878"/>
      <c r="E9" s="878"/>
      <c r="F9" s="878"/>
      <c r="G9" s="878"/>
      <c r="H9" s="879"/>
    </row>
    <row r="10" spans="1:8" s="24" customFormat="1" ht="13.5" thickBot="1" x14ac:dyDescent="0.25">
      <c r="A10" s="880" t="s">
        <v>3816</v>
      </c>
      <c r="B10" s="881"/>
      <c r="C10" s="882" t="s">
        <v>3817</v>
      </c>
      <c r="D10" s="882"/>
      <c r="E10" s="882" t="s">
        <v>3818</v>
      </c>
      <c r="F10" s="882"/>
      <c r="G10" s="770"/>
      <c r="H10" s="196" t="s">
        <v>530</v>
      </c>
    </row>
    <row r="11" spans="1:8" ht="13.5" thickBot="1" x14ac:dyDescent="0.25">
      <c r="A11" s="883"/>
      <c r="B11" s="883"/>
      <c r="C11" s="974">
        <v>7.9</v>
      </c>
      <c r="D11" s="1256"/>
      <c r="E11" s="883">
        <v>5.4</v>
      </c>
      <c r="F11" s="883"/>
      <c r="G11" s="771"/>
    </row>
    <row r="12" spans="1:8" x14ac:dyDescent="0.2">
      <c r="A12" s="867" t="s">
        <v>3081</v>
      </c>
      <c r="B12" s="868"/>
      <c r="C12" s="868"/>
      <c r="D12" s="868"/>
      <c r="E12" s="868"/>
      <c r="F12" s="868"/>
      <c r="G12" s="868"/>
      <c r="H12" s="869"/>
    </row>
    <row r="13" spans="1:8" ht="13.5" thickBot="1" x14ac:dyDescent="0.25">
      <c r="A13" s="12" t="s">
        <v>3819</v>
      </c>
      <c r="B13" s="13" t="s">
        <v>3820</v>
      </c>
      <c r="C13" s="14" t="s">
        <v>3821</v>
      </c>
      <c r="D13" s="13" t="s">
        <v>3822</v>
      </c>
      <c r="E13" s="13" t="s">
        <v>3823</v>
      </c>
      <c r="F13" s="13" t="s">
        <v>3363</v>
      </c>
      <c r="G13" s="13" t="s">
        <v>1388</v>
      </c>
      <c r="H13" s="195" t="s">
        <v>3824</v>
      </c>
    </row>
    <row r="14" spans="1:8" s="8" customFormat="1" x14ac:dyDescent="0.2">
      <c r="A14" s="21">
        <f>E25</f>
        <v>5152</v>
      </c>
      <c r="B14" s="21">
        <f>E34</f>
        <v>5082</v>
      </c>
      <c r="C14" s="22">
        <v>5110</v>
      </c>
      <c r="D14" s="22">
        <v>5246</v>
      </c>
      <c r="E14" s="22">
        <f>E29</f>
        <v>5169</v>
      </c>
      <c r="F14" s="22">
        <v>176</v>
      </c>
      <c r="G14" s="22"/>
      <c r="H14" s="3">
        <v>0</v>
      </c>
    </row>
    <row r="15" spans="1:8" s="8" customFormat="1" x14ac:dyDescent="0.2">
      <c r="A15" s="781"/>
      <c r="B15" s="781"/>
      <c r="C15" s="774"/>
      <c r="D15" s="773"/>
      <c r="E15" s="773"/>
      <c r="F15" s="773"/>
      <c r="G15" s="773"/>
      <c r="H15" s="773"/>
    </row>
    <row r="16" spans="1:8" s="8" customFormat="1" x14ac:dyDescent="0.2">
      <c r="A16" s="776" t="s">
        <v>3079</v>
      </c>
      <c r="B16" s="888" t="s">
        <v>1275</v>
      </c>
      <c r="C16" s="889"/>
      <c r="D16" s="177" t="s">
        <v>3080</v>
      </c>
      <c r="E16" s="890" t="s">
        <v>2641</v>
      </c>
      <c r="F16" s="890"/>
      <c r="G16" s="890"/>
      <c r="H16" s="890"/>
    </row>
    <row r="17" spans="1:8" s="8" customFormat="1" x14ac:dyDescent="0.2">
      <c r="A17" s="781"/>
      <c r="B17" s="781"/>
      <c r="C17" s="774"/>
      <c r="D17" s="175" t="s">
        <v>1165</v>
      </c>
      <c r="E17" s="777" t="s">
        <v>7898</v>
      </c>
      <c r="F17" s="773"/>
      <c r="G17" s="322" t="s">
        <v>3181</v>
      </c>
      <c r="H17" s="531">
        <v>275</v>
      </c>
    </row>
    <row r="18" spans="1:8" s="8" customFormat="1" ht="12.75" customHeight="1" x14ac:dyDescent="0.2">
      <c r="A18" s="776" t="s">
        <v>3083</v>
      </c>
      <c r="B18" s="1332" t="s">
        <v>7897</v>
      </c>
      <c r="C18" s="892"/>
      <c r="D18" s="892"/>
      <c r="E18" s="892"/>
      <c r="F18" s="892"/>
      <c r="G18" s="892"/>
      <c r="H18" s="892"/>
    </row>
    <row r="19" spans="1:8" s="8" customFormat="1" x14ac:dyDescent="0.2">
      <c r="A19" s="781"/>
      <c r="B19" s="781"/>
      <c r="C19" s="774"/>
      <c r="D19" s="773"/>
      <c r="E19" s="773"/>
      <c r="F19" s="773"/>
      <c r="G19" s="773"/>
      <c r="H19" s="773"/>
    </row>
    <row r="20" spans="1:8" s="8" customFormat="1" ht="40.5" customHeight="1" x14ac:dyDescent="0.2">
      <c r="A20" s="178" t="s">
        <v>3085</v>
      </c>
      <c r="B20" s="893" t="s">
        <v>8175</v>
      </c>
      <c r="C20" s="894"/>
      <c r="D20" s="894"/>
      <c r="E20" s="894"/>
      <c r="F20" s="894"/>
      <c r="G20" s="894"/>
      <c r="H20" s="894"/>
    </row>
    <row r="21" spans="1:8" ht="13.5" thickBot="1" x14ac:dyDescent="0.25">
      <c r="C21" s="1"/>
    </row>
    <row r="22" spans="1:8" ht="13.5" thickBot="1" x14ac:dyDescent="0.25">
      <c r="A22" s="895" t="s">
        <v>2683</v>
      </c>
      <c r="B22" s="896"/>
      <c r="C22" s="163" t="s">
        <v>5913</v>
      </c>
      <c r="D22" s="897" t="s">
        <v>5907</v>
      </c>
      <c r="E22" s="898"/>
      <c r="F22" s="899"/>
      <c r="G22" s="897" t="s">
        <v>5906</v>
      </c>
      <c r="H22" s="899"/>
    </row>
    <row r="23" spans="1:8" ht="27" customHeight="1" thickBot="1" x14ac:dyDescent="0.25">
      <c r="A23" s="1324" t="s">
        <v>2376</v>
      </c>
      <c r="B23" s="1324"/>
      <c r="C23" s="270" t="s">
        <v>842</v>
      </c>
      <c r="D23" s="901" t="s">
        <v>155</v>
      </c>
      <c r="E23" s="876"/>
      <c r="F23" s="876"/>
      <c r="G23" s="902" t="s">
        <v>156</v>
      </c>
      <c r="H23" s="902"/>
    </row>
    <row r="24" spans="1:8" s="3" customFormat="1" ht="13.5" thickBot="1" x14ac:dyDescent="0.25">
      <c r="A24" s="4" t="s">
        <v>3488</v>
      </c>
      <c r="B24" s="4" t="s">
        <v>3320</v>
      </c>
      <c r="C24" s="5" t="s">
        <v>3319</v>
      </c>
      <c r="D24" s="4" t="s">
        <v>3992</v>
      </c>
      <c r="E24" s="4" t="s">
        <v>3486</v>
      </c>
      <c r="F24" s="4" t="s">
        <v>3318</v>
      </c>
      <c r="G24" s="903" t="s">
        <v>3950</v>
      </c>
      <c r="H24" s="904"/>
    </row>
    <row r="25" spans="1:8" ht="26.25" customHeight="1" x14ac:dyDescent="0.2">
      <c r="A25" s="123" t="s">
        <v>7894</v>
      </c>
      <c r="B25" s="778" t="s">
        <v>3385</v>
      </c>
      <c r="C25" s="778" t="s">
        <v>7850</v>
      </c>
      <c r="D25" s="784" t="s">
        <v>7895</v>
      </c>
      <c r="E25" s="126">
        <v>5152</v>
      </c>
      <c r="F25" s="784" t="s">
        <v>3744</v>
      </c>
      <c r="G25" s="1082" t="s">
        <v>7896</v>
      </c>
      <c r="H25" s="906"/>
    </row>
    <row r="26" spans="1:8" x14ac:dyDescent="0.2">
      <c r="A26" s="157" t="s">
        <v>7906</v>
      </c>
      <c r="B26" s="779" t="s">
        <v>7907</v>
      </c>
      <c r="C26" s="779" t="s">
        <v>7908</v>
      </c>
      <c r="D26" s="772" t="s">
        <v>7909</v>
      </c>
      <c r="E26" s="128">
        <v>5169</v>
      </c>
      <c r="F26" s="772" t="s">
        <v>116</v>
      </c>
      <c r="G26" s="929" t="s">
        <v>7910</v>
      </c>
      <c r="H26" s="910"/>
    </row>
    <row r="27" spans="1:8" ht="29.25" customHeight="1" x14ac:dyDescent="0.2">
      <c r="A27" s="157" t="s">
        <v>7901</v>
      </c>
      <c r="B27" s="779" t="s">
        <v>7902</v>
      </c>
      <c r="C27" s="779" t="s">
        <v>7903</v>
      </c>
      <c r="D27" s="772" t="s">
        <v>7905</v>
      </c>
      <c r="E27" s="128">
        <v>5158</v>
      </c>
      <c r="F27" s="772" t="s">
        <v>3744</v>
      </c>
      <c r="G27" s="929" t="s">
        <v>7904</v>
      </c>
      <c r="H27" s="910"/>
    </row>
    <row r="28" spans="1:8" x14ac:dyDescent="0.2">
      <c r="A28" s="157" t="s">
        <v>7911</v>
      </c>
      <c r="B28" s="791" t="s">
        <v>7912</v>
      </c>
      <c r="C28" s="791" t="s">
        <v>7913</v>
      </c>
      <c r="D28" s="793" t="s">
        <v>7914</v>
      </c>
      <c r="E28" s="794">
        <v>5161</v>
      </c>
      <c r="F28" s="793" t="s">
        <v>3744</v>
      </c>
      <c r="G28" s="1034" t="s">
        <v>7915</v>
      </c>
      <c r="H28" s="1328"/>
    </row>
    <row r="29" spans="1:8" x14ac:dyDescent="0.2">
      <c r="A29" s="127" t="s">
        <v>7916</v>
      </c>
      <c r="B29" s="791" t="s">
        <v>7917</v>
      </c>
      <c r="C29" s="791" t="s">
        <v>7918</v>
      </c>
      <c r="D29" s="793" t="s">
        <v>4608</v>
      </c>
      <c r="E29" s="128">
        <v>5169</v>
      </c>
      <c r="F29" s="772" t="s">
        <v>3744</v>
      </c>
      <c r="G29" s="1034" t="s">
        <v>7919</v>
      </c>
      <c r="H29" s="910"/>
    </row>
    <row r="30" spans="1:8" x14ac:dyDescent="0.2">
      <c r="A30" s="593" t="s">
        <v>7923</v>
      </c>
      <c r="B30" s="786" t="s">
        <v>7838</v>
      </c>
      <c r="C30" s="786" t="s">
        <v>7920</v>
      </c>
      <c r="D30" s="785" t="s">
        <v>7921</v>
      </c>
      <c r="E30" s="595">
        <v>5131</v>
      </c>
      <c r="F30" s="785" t="s">
        <v>3744</v>
      </c>
      <c r="G30" s="1185" t="s">
        <v>7922</v>
      </c>
      <c r="H30" s="1186"/>
    </row>
    <row r="31" spans="1:8" x14ac:dyDescent="0.2">
      <c r="A31" s="127" t="s">
        <v>7924</v>
      </c>
      <c r="B31" s="791" t="s">
        <v>7925</v>
      </c>
      <c r="C31" s="791" t="s">
        <v>7926</v>
      </c>
      <c r="D31" s="793" t="s">
        <v>7927</v>
      </c>
      <c r="E31" s="128">
        <v>5116</v>
      </c>
      <c r="F31" s="772" t="s">
        <v>3744</v>
      </c>
      <c r="G31" s="1034" t="s">
        <v>7928</v>
      </c>
      <c r="H31" s="910"/>
    </row>
    <row r="32" spans="1:8" x14ac:dyDescent="0.2">
      <c r="A32" s="127" t="s">
        <v>8151</v>
      </c>
      <c r="B32" s="791" t="s">
        <v>7466</v>
      </c>
      <c r="C32" s="791" t="s">
        <v>8161</v>
      </c>
      <c r="D32" s="846" t="s">
        <v>2030</v>
      </c>
      <c r="E32" s="128">
        <v>5103</v>
      </c>
      <c r="F32" s="772" t="s">
        <v>3744</v>
      </c>
      <c r="G32" s="929" t="s">
        <v>101</v>
      </c>
      <c r="H32" s="910"/>
    </row>
    <row r="33" spans="1:8" x14ac:dyDescent="0.2">
      <c r="A33" s="127" t="s">
        <v>8152</v>
      </c>
      <c r="B33" s="791" t="s">
        <v>8157</v>
      </c>
      <c r="C33" s="791" t="s">
        <v>8158</v>
      </c>
      <c r="D33" s="846" t="s">
        <v>8159</v>
      </c>
      <c r="E33" s="128">
        <v>5089</v>
      </c>
      <c r="F33" s="846" t="s">
        <v>116</v>
      </c>
      <c r="G33" s="1034" t="s">
        <v>8160</v>
      </c>
      <c r="H33" s="910"/>
    </row>
    <row r="34" spans="1:8" x14ac:dyDescent="0.2">
      <c r="A34" s="127" t="s">
        <v>8153</v>
      </c>
      <c r="B34" s="791" t="s">
        <v>7519</v>
      </c>
      <c r="C34" s="791" t="s">
        <v>8154</v>
      </c>
      <c r="D34" s="846" t="s">
        <v>8155</v>
      </c>
      <c r="E34" s="128">
        <v>5082</v>
      </c>
      <c r="F34" s="846" t="s">
        <v>116</v>
      </c>
      <c r="G34" s="1034" t="s">
        <v>8156</v>
      </c>
      <c r="H34" s="910"/>
    </row>
    <row r="35" spans="1:8" x14ac:dyDescent="0.2">
      <c r="A35" s="127" t="s">
        <v>8162</v>
      </c>
      <c r="B35" s="791" t="s">
        <v>6677</v>
      </c>
      <c r="C35" s="791" t="s">
        <v>8163</v>
      </c>
      <c r="D35" s="846" t="s">
        <v>8164</v>
      </c>
      <c r="E35" s="794">
        <v>5087</v>
      </c>
      <c r="F35" s="846" t="s">
        <v>1099</v>
      </c>
      <c r="G35" s="1034" t="s">
        <v>8165</v>
      </c>
      <c r="H35" s="1328"/>
    </row>
    <row r="36" spans="1:8" s="845" customFormat="1" x14ac:dyDescent="0.2">
      <c r="A36" s="600" t="s">
        <v>8166</v>
      </c>
      <c r="B36" s="853" t="s">
        <v>8167</v>
      </c>
      <c r="C36" s="853" t="s">
        <v>8168</v>
      </c>
      <c r="D36" s="854" t="s">
        <v>8169</v>
      </c>
      <c r="E36" s="855">
        <v>5072</v>
      </c>
      <c r="F36" s="854" t="s">
        <v>1099</v>
      </c>
      <c r="G36" s="1151"/>
      <c r="H36" s="1329"/>
    </row>
    <row r="37" spans="1:8" s="845" customFormat="1" x14ac:dyDescent="0.2">
      <c r="A37" s="849" t="s">
        <v>8170</v>
      </c>
      <c r="B37" s="850" t="s">
        <v>8171</v>
      </c>
      <c r="C37" s="850" t="s">
        <v>8172</v>
      </c>
      <c r="D37" s="851" t="s">
        <v>8173</v>
      </c>
      <c r="E37" s="852">
        <v>5081</v>
      </c>
      <c r="F37" s="851" t="s">
        <v>116</v>
      </c>
      <c r="G37" s="1330"/>
      <c r="H37" s="1331"/>
    </row>
    <row r="38" spans="1:8" ht="13.5" thickBot="1" x14ac:dyDescent="0.25">
      <c r="A38" s="129" t="s">
        <v>8174</v>
      </c>
      <c r="B38" s="1325" t="s">
        <v>5299</v>
      </c>
      <c r="C38" s="1326"/>
      <c r="D38" s="1326"/>
      <c r="E38" s="1326"/>
      <c r="F38" s="1327"/>
      <c r="G38" s="977" t="s">
        <v>154</v>
      </c>
      <c r="H38" s="978"/>
    </row>
  </sheetData>
  <mergeCells count="41">
    <mergeCell ref="A11:B11"/>
    <mergeCell ref="C11:D11"/>
    <mergeCell ref="E11:F11"/>
    <mergeCell ref="A1:B1"/>
    <mergeCell ref="C1:H1"/>
    <mergeCell ref="A2:B2"/>
    <mergeCell ref="C2:H2"/>
    <mergeCell ref="A3:B3"/>
    <mergeCell ref="G4:H5"/>
    <mergeCell ref="G6:H7"/>
    <mergeCell ref="A9:H9"/>
    <mergeCell ref="A10:B10"/>
    <mergeCell ref="C10:D10"/>
    <mergeCell ref="E10:F10"/>
    <mergeCell ref="G26:H26"/>
    <mergeCell ref="A12:H12"/>
    <mergeCell ref="B16:C16"/>
    <mergeCell ref="E16:H16"/>
    <mergeCell ref="B18:H18"/>
    <mergeCell ref="B20:H20"/>
    <mergeCell ref="A22:B22"/>
    <mergeCell ref="D22:F22"/>
    <mergeCell ref="G22:H22"/>
    <mergeCell ref="A23:B23"/>
    <mergeCell ref="D23:F23"/>
    <mergeCell ref="G23:H23"/>
    <mergeCell ref="G24:H24"/>
    <mergeCell ref="G25:H25"/>
    <mergeCell ref="B38:F38"/>
    <mergeCell ref="G27:H27"/>
    <mergeCell ref="G28:H28"/>
    <mergeCell ref="G29:H29"/>
    <mergeCell ref="G30:H30"/>
    <mergeCell ref="G31:H31"/>
    <mergeCell ref="G32:H32"/>
    <mergeCell ref="G38:H38"/>
    <mergeCell ref="G35:H35"/>
    <mergeCell ref="G33:H33"/>
    <mergeCell ref="G34:H34"/>
    <mergeCell ref="G36:H36"/>
    <mergeCell ref="G37:H37"/>
  </mergeCells>
  <hyperlinks>
    <hyperlink ref="A2:B2" location="Overview!A1" tooltip="Go to Trail Network Overview sheet" display="Trail Network Overview" xr:uid="{1492B13C-FCD0-46DD-BF1B-488EFF272282}"/>
    <hyperlink ref="D4" location="'104E'!A1" display="104th MUP E" xr:uid="{EDB8FF92-7A08-48A4-8E15-FCAC04E6C9B4}"/>
    <hyperlink ref="D6" location="CommerceCity!A1" display="Commerce City Tr" xr:uid="{F6A9279E-9201-44EA-90B6-C9C4CA66B5F6}"/>
    <hyperlink ref="D5" location="ArsenalPT!A1" display="Arsenal Perimeter Tr" xr:uid="{DC89FF87-3347-4565-896B-BD77A6139361}"/>
  </hyperlinks>
  <pageMargins left="1" right="0.75" top="0.75" bottom="0.75" header="0.5" footer="0.5"/>
  <pageSetup scale="80" orientation="portrait" r:id="rId1"/>
  <headerFooter alignWithMargins="0">
    <oddHeader>&amp;L&amp;"Arial,Bold"&amp;Uhttp://geobiking.org&amp;C&amp;F</oddHeader>
    <oddFooter>&amp;LAuthor: &amp;"Arial,Bold"Robert Prehn&amp;CData free for personal use and remains property of author.&amp;R&amp;D</oddFooter>
  </headerFooter>
  <webPublishItems count="1">
    <webPublishItem id="29305" divId="CO_DN_29305" sourceType="sheet" destinationFile="C:\GPS\Bicycle\CO_DN\CO_DNUS2.htm" title="CO_DN US2 Trail Description"/>
  </webPublishItem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24">
    <pageSetUpPr fitToPage="1"/>
  </sheetPr>
  <dimension ref="A1:H40"/>
  <sheetViews>
    <sheetView topLeftCell="A14" zoomScaleNormal="100" workbookViewId="0">
      <selection sqref="A1:B1"/>
    </sheetView>
  </sheetViews>
  <sheetFormatPr defaultRowHeight="12.75" x14ac:dyDescent="0.2"/>
  <cols>
    <col min="1" max="1" width="10.42578125" bestFit="1" customWidth="1"/>
    <col min="2" max="2" width="11.7109375" customWidth="1"/>
    <col min="3" max="3" width="13.140625" bestFit="1" customWidth="1"/>
    <col min="4" max="4" width="16.7109375" bestFit="1" customWidth="1"/>
    <col min="5" max="5" width="8" bestFit="1" customWidth="1"/>
    <col min="6" max="6" width="14.7109375" bestFit="1" customWidth="1"/>
    <col min="7" max="7" width="8.140625" bestFit="1" customWidth="1"/>
    <col min="8" max="8" width="23.7109375" customWidth="1"/>
  </cols>
  <sheetData>
    <row r="1" spans="1:8" ht="23.25" customHeight="1" x14ac:dyDescent="0.2">
      <c r="A1" s="870" t="s">
        <v>6535</v>
      </c>
      <c r="B1" s="871"/>
      <c r="C1" s="872" t="s">
        <v>5704</v>
      </c>
      <c r="D1" s="873"/>
      <c r="E1" s="873"/>
      <c r="F1" s="873"/>
      <c r="G1" s="873"/>
      <c r="H1" s="873"/>
    </row>
    <row r="2" spans="1:8" x14ac:dyDescent="0.2">
      <c r="A2" s="874" t="s">
        <v>2679</v>
      </c>
      <c r="B2" s="874"/>
      <c r="C2" s="875" t="s">
        <v>4413</v>
      </c>
      <c r="D2" s="875"/>
      <c r="E2" s="875"/>
      <c r="F2" s="875"/>
      <c r="G2" s="875"/>
      <c r="H2" s="875"/>
    </row>
    <row r="3" spans="1:8" x14ac:dyDescent="0.2">
      <c r="A3" s="874"/>
      <c r="B3" s="874"/>
      <c r="D3" s="2"/>
      <c r="E3" s="25"/>
      <c r="F3" s="25"/>
      <c r="G3" s="25"/>
      <c r="H3" s="25"/>
    </row>
    <row r="4" spans="1:8" ht="12.75" customHeight="1" x14ac:dyDescent="0.2">
      <c r="A4" s="186" t="s">
        <v>2545</v>
      </c>
      <c r="B4" s="326" t="s">
        <v>273</v>
      </c>
      <c r="C4" s="27" t="s">
        <v>220</v>
      </c>
      <c r="D4" s="2" t="s">
        <v>3298</v>
      </c>
      <c r="E4" s="25" t="s">
        <v>5149</v>
      </c>
      <c r="F4" s="27" t="s">
        <v>3975</v>
      </c>
      <c r="G4" s="876" t="s">
        <v>3675</v>
      </c>
      <c r="H4" s="876"/>
    </row>
    <row r="5" spans="1:8" x14ac:dyDescent="0.2">
      <c r="A5" s="143"/>
      <c r="B5" s="60"/>
      <c r="C5" s="34"/>
      <c r="D5" s="2"/>
      <c r="E5" s="25"/>
      <c r="F5" s="34"/>
      <c r="G5" s="876"/>
      <c r="H5" s="876"/>
    </row>
    <row r="6" spans="1:8" x14ac:dyDescent="0.2">
      <c r="A6" s="28" t="s">
        <v>5202</v>
      </c>
      <c r="B6" s="3">
        <f>COUNT(E24:E40)</f>
        <v>17</v>
      </c>
      <c r="D6" s="33"/>
      <c r="E6" s="25"/>
      <c r="F6" s="200" t="s">
        <v>4871</v>
      </c>
      <c r="G6" s="876" t="s">
        <v>5298</v>
      </c>
      <c r="H6" s="876"/>
    </row>
    <row r="7" spans="1:8" ht="13.5" thickBot="1" x14ac:dyDescent="0.25">
      <c r="D7" s="2"/>
      <c r="E7" s="25"/>
      <c r="F7" s="205">
        <v>39644</v>
      </c>
      <c r="G7" s="1303"/>
      <c r="H7" s="1303"/>
    </row>
    <row r="8" spans="1:8" x14ac:dyDescent="0.2">
      <c r="A8" s="877" t="s">
        <v>5619</v>
      </c>
      <c r="B8" s="878"/>
      <c r="C8" s="878"/>
      <c r="D8" s="878"/>
      <c r="E8" s="878"/>
      <c r="F8" s="878"/>
      <c r="G8" s="878"/>
      <c r="H8" s="879"/>
    </row>
    <row r="9" spans="1:8" s="24" customFormat="1" ht="13.5" thickBot="1" x14ac:dyDescent="0.25">
      <c r="A9" s="880" t="s">
        <v>3816</v>
      </c>
      <c r="B9" s="881"/>
      <c r="C9" s="882" t="s">
        <v>3817</v>
      </c>
      <c r="D9" s="882"/>
      <c r="E9" s="882" t="s">
        <v>3818</v>
      </c>
      <c r="F9" s="882"/>
      <c r="G9" s="191"/>
      <c r="H9" s="196" t="s">
        <v>530</v>
      </c>
    </row>
    <row r="10" spans="1:8" ht="13.5" thickBot="1" x14ac:dyDescent="0.25">
      <c r="A10" s="883">
        <v>7.1</v>
      </c>
      <c r="B10" s="883"/>
      <c r="C10" s="974">
        <v>6.8</v>
      </c>
      <c r="D10" s="941"/>
      <c r="E10" s="883">
        <v>6.3</v>
      </c>
      <c r="F10" s="883"/>
      <c r="G10" s="192"/>
    </row>
    <row r="11" spans="1:8" x14ac:dyDescent="0.2">
      <c r="A11" s="867" t="s">
        <v>3081</v>
      </c>
      <c r="B11" s="868"/>
      <c r="C11" s="868"/>
      <c r="D11" s="868"/>
      <c r="E11" s="868"/>
      <c r="F11" s="868"/>
      <c r="G11" s="868"/>
      <c r="H11" s="869"/>
    </row>
    <row r="12" spans="1:8" ht="13.5" thickBot="1" x14ac:dyDescent="0.25">
      <c r="A12" s="12" t="s">
        <v>3819</v>
      </c>
      <c r="B12" s="13" t="s">
        <v>3820</v>
      </c>
      <c r="C12" s="14" t="s">
        <v>3821</v>
      </c>
      <c r="D12" s="13" t="s">
        <v>3822</v>
      </c>
      <c r="E12" s="13" t="s">
        <v>3823</v>
      </c>
      <c r="F12" s="13" t="s">
        <v>3363</v>
      </c>
      <c r="G12" s="13" t="s">
        <v>1388</v>
      </c>
      <c r="H12" s="195" t="s">
        <v>3824</v>
      </c>
    </row>
    <row r="13" spans="1:8" s="8" customFormat="1" x14ac:dyDescent="0.2">
      <c r="A13" s="21">
        <v>5336</v>
      </c>
      <c r="B13" s="21">
        <v>5591</v>
      </c>
      <c r="C13" s="22">
        <v>5362</v>
      </c>
      <c r="D13" s="22">
        <v>5678</v>
      </c>
      <c r="E13" s="22">
        <f>B13 - A13</f>
        <v>255</v>
      </c>
      <c r="F13" s="22">
        <v>430</v>
      </c>
      <c r="G13" s="22"/>
      <c r="H13" s="3">
        <v>1</v>
      </c>
    </row>
    <row r="14" spans="1:8" s="8" customFormat="1" x14ac:dyDescent="0.2">
      <c r="A14" s="3"/>
      <c r="B14" s="3"/>
      <c r="C14" s="10"/>
      <c r="D14" s="11"/>
      <c r="E14" s="11"/>
      <c r="F14" s="11"/>
      <c r="G14" s="11"/>
      <c r="H14" s="15"/>
    </row>
    <row r="15" spans="1:8" s="8" customFormat="1" ht="12.75" customHeight="1" x14ac:dyDescent="0.2">
      <c r="A15" s="148" t="s">
        <v>3079</v>
      </c>
      <c r="B15" s="891" t="s">
        <v>3359</v>
      </c>
      <c r="C15" s="944"/>
      <c r="D15" s="178" t="s">
        <v>3080</v>
      </c>
      <c r="E15" s="892" t="s">
        <v>304</v>
      </c>
      <c r="F15" s="892"/>
      <c r="G15" s="892"/>
      <c r="H15" s="892"/>
    </row>
    <row r="16" spans="1:8" s="8" customFormat="1" x14ac:dyDescent="0.2">
      <c r="A16" s="19"/>
      <c r="B16" s="19"/>
      <c r="C16" s="16"/>
      <c r="D16" s="175" t="s">
        <v>1165</v>
      </c>
      <c r="E16" s="244" t="s">
        <v>1171</v>
      </c>
      <c r="F16" s="930"/>
      <c r="G16" s="930"/>
      <c r="H16" s="930"/>
    </row>
    <row r="17" spans="1:8" s="8" customFormat="1" ht="12.75" customHeight="1" x14ac:dyDescent="0.2">
      <c r="A17" s="148" t="s">
        <v>3083</v>
      </c>
      <c r="B17" s="891" t="s">
        <v>2033</v>
      </c>
      <c r="C17" s="892"/>
      <c r="D17" s="892"/>
      <c r="E17" s="892"/>
      <c r="F17" s="892"/>
      <c r="G17" s="892"/>
      <c r="H17" s="892"/>
    </row>
    <row r="18" spans="1:8" s="8" customFormat="1" x14ac:dyDescent="0.2">
      <c r="A18" s="19"/>
      <c r="B18" s="19"/>
      <c r="C18" s="16"/>
      <c r="D18" s="17"/>
      <c r="E18" s="17"/>
      <c r="F18" s="17"/>
      <c r="G18" s="17"/>
      <c r="H18" s="17"/>
    </row>
    <row r="19" spans="1:8" s="8" customFormat="1" ht="12.75" customHeight="1" x14ac:dyDescent="0.2">
      <c r="A19" s="148" t="s">
        <v>4159</v>
      </c>
      <c r="B19" s="1265" t="s">
        <v>5297</v>
      </c>
      <c r="C19" s="944"/>
      <c r="D19" s="944"/>
      <c r="E19" s="944"/>
      <c r="F19" s="944"/>
      <c r="G19" s="944"/>
      <c r="H19" s="944"/>
    </row>
    <row r="20" spans="1:8" ht="13.5" thickBot="1" x14ac:dyDescent="0.25">
      <c r="C20" s="1"/>
    </row>
    <row r="21" spans="1:8" ht="13.5" thickBot="1" x14ac:dyDescent="0.25">
      <c r="A21" s="1266" t="s">
        <v>2683</v>
      </c>
      <c r="B21" s="1266"/>
      <c r="C21" s="176" t="s">
        <v>5913</v>
      </c>
      <c r="D21" s="1266" t="s">
        <v>5907</v>
      </c>
      <c r="E21" s="1266"/>
      <c r="F21" s="1266"/>
      <c r="G21" s="1322" t="s">
        <v>5906</v>
      </c>
      <c r="H21" s="1323"/>
    </row>
    <row r="22" spans="1:8" ht="25.5" customHeight="1" thickBot="1" x14ac:dyDescent="0.25">
      <c r="A22" s="1333" t="s">
        <v>5494</v>
      </c>
      <c r="B22" s="1333"/>
      <c r="C22" s="325" t="s">
        <v>1691</v>
      </c>
      <c r="D22" s="901" t="s">
        <v>1692</v>
      </c>
      <c r="E22" s="876"/>
      <c r="F22" s="876"/>
      <c r="G22" s="902" t="s">
        <v>1693</v>
      </c>
      <c r="H22" s="902"/>
    </row>
    <row r="23" spans="1:8" s="3" customFormat="1" ht="13.5" thickBot="1" x14ac:dyDescent="0.25">
      <c r="A23" s="4" t="s">
        <v>3488</v>
      </c>
      <c r="B23" s="4" t="s">
        <v>3320</v>
      </c>
      <c r="C23" s="5" t="s">
        <v>3319</v>
      </c>
      <c r="D23" s="4" t="s">
        <v>3992</v>
      </c>
      <c r="E23" s="4" t="s">
        <v>3486</v>
      </c>
      <c r="F23" s="4" t="s">
        <v>3318</v>
      </c>
      <c r="G23" s="903" t="s">
        <v>3950</v>
      </c>
      <c r="H23" s="904"/>
    </row>
    <row r="24" spans="1:8" ht="26.25" customHeight="1" x14ac:dyDescent="0.2">
      <c r="A24" s="123" t="s">
        <v>459</v>
      </c>
      <c r="B24" s="125" t="s">
        <v>2060</v>
      </c>
      <c r="C24" s="124" t="s">
        <v>3407</v>
      </c>
      <c r="D24" s="125" t="s">
        <v>458</v>
      </c>
      <c r="E24" s="126">
        <v>5366</v>
      </c>
      <c r="F24" s="125" t="s">
        <v>3744</v>
      </c>
      <c r="G24" s="1082" t="s">
        <v>305</v>
      </c>
      <c r="H24" s="906"/>
    </row>
    <row r="25" spans="1:8" x14ac:dyDescent="0.2">
      <c r="A25" s="127" t="s">
        <v>5501</v>
      </c>
      <c r="B25" s="49" t="s">
        <v>4839</v>
      </c>
      <c r="C25" s="50" t="s">
        <v>2177</v>
      </c>
      <c r="D25" s="49" t="s">
        <v>456</v>
      </c>
      <c r="E25" s="128">
        <v>5390</v>
      </c>
      <c r="F25" s="49" t="s">
        <v>3488</v>
      </c>
      <c r="G25" s="929" t="s">
        <v>306</v>
      </c>
      <c r="H25" s="910"/>
    </row>
    <row r="26" spans="1:8" x14ac:dyDescent="0.2">
      <c r="A26" s="127" t="s">
        <v>5502</v>
      </c>
      <c r="B26" s="49" t="s">
        <v>4840</v>
      </c>
      <c r="C26" s="50" t="s">
        <v>2178</v>
      </c>
      <c r="D26" s="49" t="s">
        <v>5019</v>
      </c>
      <c r="E26" s="128">
        <v>5374</v>
      </c>
      <c r="F26" s="49" t="s">
        <v>3488</v>
      </c>
      <c r="G26" s="929" t="s">
        <v>307</v>
      </c>
      <c r="H26" s="910"/>
    </row>
    <row r="27" spans="1:8" ht="12.75" customHeight="1" x14ac:dyDescent="0.2">
      <c r="A27" s="127" t="s">
        <v>5503</v>
      </c>
      <c r="B27" s="49" t="s">
        <v>4841</v>
      </c>
      <c r="C27" s="50" t="s">
        <v>2179</v>
      </c>
      <c r="D27" s="49" t="s">
        <v>5020</v>
      </c>
      <c r="E27" s="128">
        <v>5390</v>
      </c>
      <c r="F27" s="49" t="s">
        <v>31</v>
      </c>
      <c r="G27" s="929" t="s">
        <v>309</v>
      </c>
      <c r="H27" s="910"/>
    </row>
    <row r="28" spans="1:8" x14ac:dyDescent="0.2">
      <c r="A28" s="127" t="s">
        <v>5504</v>
      </c>
      <c r="B28" s="49" t="s">
        <v>4842</v>
      </c>
      <c r="C28" s="50" t="s">
        <v>2180</v>
      </c>
      <c r="D28" s="49" t="s">
        <v>435</v>
      </c>
      <c r="E28" s="128">
        <v>5408</v>
      </c>
      <c r="F28" s="49" t="s">
        <v>3488</v>
      </c>
      <c r="G28" s="929" t="s">
        <v>5872</v>
      </c>
      <c r="H28" s="910"/>
    </row>
    <row r="29" spans="1:8" x14ac:dyDescent="0.2">
      <c r="A29" s="127" t="s">
        <v>5505</v>
      </c>
      <c r="B29" s="49" t="s">
        <v>4472</v>
      </c>
      <c r="C29" s="50" t="s">
        <v>2181</v>
      </c>
      <c r="D29" s="49" t="s">
        <v>435</v>
      </c>
      <c r="E29" s="128">
        <v>5398</v>
      </c>
      <c r="F29" s="49" t="s">
        <v>3488</v>
      </c>
      <c r="G29" s="929" t="s">
        <v>308</v>
      </c>
      <c r="H29" s="910"/>
    </row>
    <row r="30" spans="1:8" x14ac:dyDescent="0.2">
      <c r="A30" s="127" t="s">
        <v>5506</v>
      </c>
      <c r="B30" s="49" t="s">
        <v>4473</v>
      </c>
      <c r="C30" s="50" t="s">
        <v>3773</v>
      </c>
      <c r="D30" s="49" t="s">
        <v>5021</v>
      </c>
      <c r="E30" s="128">
        <v>5452</v>
      </c>
      <c r="F30" s="49" t="s">
        <v>1099</v>
      </c>
      <c r="G30" s="929" t="s">
        <v>5311</v>
      </c>
      <c r="H30" s="910"/>
    </row>
    <row r="31" spans="1:8" ht="25.5" customHeight="1" x14ac:dyDescent="0.2">
      <c r="A31" s="127" t="s">
        <v>5507</v>
      </c>
      <c r="B31" s="49" t="s">
        <v>4474</v>
      </c>
      <c r="C31" s="50" t="s">
        <v>3774</v>
      </c>
      <c r="D31" s="49" t="s">
        <v>5022</v>
      </c>
      <c r="E31" s="128">
        <v>5549</v>
      </c>
      <c r="F31" s="49" t="s">
        <v>3744</v>
      </c>
      <c r="G31" s="929" t="s">
        <v>5313</v>
      </c>
      <c r="H31" s="910"/>
    </row>
    <row r="32" spans="1:8" x14ac:dyDescent="0.2">
      <c r="A32" s="127" t="s">
        <v>5508</v>
      </c>
      <c r="B32" s="49" t="s">
        <v>4475</v>
      </c>
      <c r="C32" s="50" t="s">
        <v>2422</v>
      </c>
      <c r="D32" s="49" t="s">
        <v>5023</v>
      </c>
      <c r="E32" s="128">
        <v>5571</v>
      </c>
      <c r="F32" s="49" t="s">
        <v>3488</v>
      </c>
      <c r="G32" s="929" t="s">
        <v>5312</v>
      </c>
      <c r="H32" s="910"/>
    </row>
    <row r="33" spans="1:8" x14ac:dyDescent="0.2">
      <c r="A33" s="127" t="s">
        <v>5509</v>
      </c>
      <c r="B33" s="49" t="s">
        <v>4476</v>
      </c>
      <c r="C33" s="50" t="s">
        <v>2423</v>
      </c>
      <c r="D33" s="49" t="s">
        <v>5024</v>
      </c>
      <c r="E33" s="128">
        <v>5610</v>
      </c>
      <c r="F33" s="49" t="s">
        <v>3488</v>
      </c>
      <c r="G33" s="929" t="s">
        <v>5314</v>
      </c>
      <c r="H33" s="910"/>
    </row>
    <row r="34" spans="1:8" x14ac:dyDescent="0.2">
      <c r="A34" s="127" t="s">
        <v>5510</v>
      </c>
      <c r="B34" s="49" t="s">
        <v>4477</v>
      </c>
      <c r="C34" s="50" t="s">
        <v>2424</v>
      </c>
      <c r="D34" s="49" t="s">
        <v>5025</v>
      </c>
      <c r="E34" s="128">
        <v>5595</v>
      </c>
      <c r="F34" s="49" t="s">
        <v>3488</v>
      </c>
      <c r="G34" s="929" t="s">
        <v>5315</v>
      </c>
      <c r="H34" s="910"/>
    </row>
    <row r="35" spans="1:8" ht="12.75" customHeight="1" x14ac:dyDescent="0.2">
      <c r="A35" s="127" t="s">
        <v>5511</v>
      </c>
      <c r="B35" s="49" t="s">
        <v>4478</v>
      </c>
      <c r="C35" s="50" t="s">
        <v>2425</v>
      </c>
      <c r="D35" s="49" t="s">
        <v>455</v>
      </c>
      <c r="E35" s="128">
        <v>5563</v>
      </c>
      <c r="F35" s="49" t="s">
        <v>3744</v>
      </c>
      <c r="G35" s="929" t="s">
        <v>5317</v>
      </c>
      <c r="H35" s="910"/>
    </row>
    <row r="36" spans="1:8" x14ac:dyDescent="0.2">
      <c r="A36" s="127" t="s">
        <v>5512</v>
      </c>
      <c r="B36" s="49" t="s">
        <v>4479</v>
      </c>
      <c r="C36" s="50" t="s">
        <v>5760</v>
      </c>
      <c r="D36" s="49" t="s">
        <v>435</v>
      </c>
      <c r="E36" s="128">
        <v>5640</v>
      </c>
      <c r="F36" s="49" t="s">
        <v>3488</v>
      </c>
      <c r="G36" s="994" t="s">
        <v>5318</v>
      </c>
      <c r="H36" s="1030"/>
    </row>
    <row r="37" spans="1:8" x14ac:dyDescent="0.2">
      <c r="A37" s="127" t="s">
        <v>5513</v>
      </c>
      <c r="B37" s="49" t="s">
        <v>4479</v>
      </c>
      <c r="C37" s="50" t="s">
        <v>2426</v>
      </c>
      <c r="D37" s="49" t="s">
        <v>435</v>
      </c>
      <c r="E37" s="128">
        <v>5685</v>
      </c>
      <c r="F37" s="49" t="s">
        <v>3488</v>
      </c>
      <c r="G37" s="929" t="s">
        <v>5316</v>
      </c>
      <c r="H37" s="910"/>
    </row>
    <row r="38" spans="1:8" x14ac:dyDescent="0.2">
      <c r="A38" s="127" t="s">
        <v>5514</v>
      </c>
      <c r="B38" s="49" t="s">
        <v>4480</v>
      </c>
      <c r="C38" s="50" t="s">
        <v>2427</v>
      </c>
      <c r="D38" s="49" t="s">
        <v>435</v>
      </c>
      <c r="E38" s="128">
        <v>5681</v>
      </c>
      <c r="F38" s="49" t="s">
        <v>3488</v>
      </c>
      <c r="G38" s="929" t="s">
        <v>5319</v>
      </c>
      <c r="H38" s="910"/>
    </row>
    <row r="39" spans="1:8" ht="27.75" customHeight="1" x14ac:dyDescent="0.2">
      <c r="A39" s="127" t="s">
        <v>460</v>
      </c>
      <c r="B39" s="49" t="s">
        <v>4481</v>
      </c>
      <c r="C39" s="50" t="s">
        <v>2428</v>
      </c>
      <c r="D39" s="49" t="s">
        <v>457</v>
      </c>
      <c r="E39" s="128">
        <v>5683</v>
      </c>
      <c r="F39" s="49" t="s">
        <v>3744</v>
      </c>
      <c r="G39" s="929" t="s">
        <v>5320</v>
      </c>
      <c r="H39" s="910"/>
    </row>
    <row r="40" spans="1:8" ht="24.75" customHeight="1" thickBot="1" x14ac:dyDescent="0.25">
      <c r="A40" s="129" t="s">
        <v>5515</v>
      </c>
      <c r="B40" s="130" t="s">
        <v>328</v>
      </c>
      <c r="C40" s="130" t="s">
        <v>329</v>
      </c>
      <c r="D40" s="130" t="s">
        <v>4529</v>
      </c>
      <c r="E40" s="132">
        <v>5618</v>
      </c>
      <c r="F40" s="130" t="s">
        <v>1099</v>
      </c>
      <c r="G40" s="977" t="s">
        <v>4771</v>
      </c>
      <c r="H40" s="978"/>
    </row>
  </sheetData>
  <mergeCells count="44">
    <mergeCell ref="G37:H37"/>
    <mergeCell ref="G38:H38"/>
    <mergeCell ref="G39:H39"/>
    <mergeCell ref="G40:H40"/>
    <mergeCell ref="G33:H33"/>
    <mergeCell ref="G34:H34"/>
    <mergeCell ref="G35:H35"/>
    <mergeCell ref="G36:H36"/>
    <mergeCell ref="G29:H29"/>
    <mergeCell ref="G30:H30"/>
    <mergeCell ref="G31:H31"/>
    <mergeCell ref="G32:H32"/>
    <mergeCell ref="G25:H25"/>
    <mergeCell ref="G26:H26"/>
    <mergeCell ref="G27:H27"/>
    <mergeCell ref="G28:H28"/>
    <mergeCell ref="G23:H23"/>
    <mergeCell ref="G24:H24"/>
    <mergeCell ref="A11:H11"/>
    <mergeCell ref="A9:B9"/>
    <mergeCell ref="C9:D9"/>
    <mergeCell ref="E9:F9"/>
    <mergeCell ref="A10:B10"/>
    <mergeCell ref="C10:D10"/>
    <mergeCell ref="E10:F10"/>
    <mergeCell ref="A22:B22"/>
    <mergeCell ref="B15:C15"/>
    <mergeCell ref="E15:H15"/>
    <mergeCell ref="F16:H16"/>
    <mergeCell ref="A21:B21"/>
    <mergeCell ref="B17:H17"/>
    <mergeCell ref="D22:F22"/>
    <mergeCell ref="D21:F21"/>
    <mergeCell ref="B19:H19"/>
    <mergeCell ref="G21:H21"/>
    <mergeCell ref="G22:H22"/>
    <mergeCell ref="A1:B1"/>
    <mergeCell ref="C1:H1"/>
    <mergeCell ref="C2:H2"/>
    <mergeCell ref="A8:H8"/>
    <mergeCell ref="A3:B3"/>
    <mergeCell ref="A2:B2"/>
    <mergeCell ref="G4:H5"/>
    <mergeCell ref="G6:H7"/>
  </mergeCells>
  <phoneticPr fontId="0" type="noConversion"/>
  <hyperlinks>
    <hyperlink ref="D4" location="RalstonCanal!A1" display="Ralston Canal Trail" xr:uid="{00000000-0004-0000-3400-000000000000}"/>
    <hyperlink ref="A2:B2" location="Overview!A1" tooltip="Go to Trail Network Overview sheet" display="Trail Network Overview" xr:uid="{00000000-0004-0000-3400-000001000000}"/>
  </hyperlinks>
  <pageMargins left="1" right="0.75" top="0.75" bottom="0.75" header="0.5" footer="0.5"/>
  <pageSetup scale="83" orientation="portrait" r:id="rId1"/>
  <headerFooter alignWithMargins="0">
    <oddHeader>&amp;L&amp;"Arial,Bold"&amp;Uhttp://geobiking.org&amp;C&amp;F</oddHeader>
    <oddFooter>&amp;LAuthor: &amp;"Arial,Bold"Robert Prehn&amp;CData free for personal use and remains property of author.&amp;R&amp;D</oddFooter>
  </headerFooter>
  <webPublishItems count="1">
    <webPublishItem id="19562" divId="DR_North_19562" sourceType="sheet" destinationFile="C:\GPS\Bicycle\CO_DN\DR_N_VB.htm" title="GeoBiking CO_DN VB Trail Description"/>
  </webPublishItem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pageSetUpPr fitToPage="1"/>
  </sheetPr>
  <dimension ref="A1:H54"/>
  <sheetViews>
    <sheetView zoomScaleNormal="100" workbookViewId="0">
      <selection activeCell="F18" sqref="F18"/>
    </sheetView>
  </sheetViews>
  <sheetFormatPr defaultRowHeight="12.75" x14ac:dyDescent="0.2"/>
  <cols>
    <col min="1" max="1" width="10.42578125" bestFit="1" customWidth="1"/>
    <col min="2" max="2" width="11.7109375" customWidth="1"/>
    <col min="3" max="3" width="13.140625" bestFit="1" customWidth="1"/>
    <col min="4" max="4" width="16.7109375" bestFit="1" customWidth="1"/>
    <col min="5" max="5" width="8" bestFit="1" customWidth="1"/>
    <col min="6" max="6" width="14.7109375" bestFit="1" customWidth="1"/>
    <col min="7" max="7" width="8.140625" bestFit="1" customWidth="1"/>
    <col min="8" max="8" width="23.7109375" customWidth="1"/>
  </cols>
  <sheetData>
    <row r="1" spans="1:8" ht="27" customHeight="1" x14ac:dyDescent="0.2">
      <c r="A1" s="870" t="s">
        <v>6536</v>
      </c>
      <c r="B1" s="871"/>
      <c r="C1" s="979" t="s">
        <v>7975</v>
      </c>
      <c r="D1" s="873"/>
      <c r="E1" s="873"/>
      <c r="F1" s="873"/>
      <c r="G1" s="873"/>
      <c r="H1" s="873"/>
    </row>
    <row r="2" spans="1:8" x14ac:dyDescent="0.2">
      <c r="A2" s="874" t="s">
        <v>2679</v>
      </c>
      <c r="B2" s="874"/>
      <c r="C2" s="875" t="s">
        <v>4952</v>
      </c>
      <c r="D2" s="875"/>
      <c r="E2" s="875"/>
      <c r="F2" s="875"/>
      <c r="G2" s="875"/>
      <c r="H2" s="875"/>
    </row>
    <row r="3" spans="1:8" x14ac:dyDescent="0.2">
      <c r="A3" s="874"/>
      <c r="B3" s="874"/>
      <c r="D3" s="2"/>
      <c r="E3" s="25"/>
      <c r="F3" s="25"/>
      <c r="G3" s="25"/>
      <c r="H3" s="25"/>
    </row>
    <row r="4" spans="1:8" ht="12.75" customHeight="1" x14ac:dyDescent="0.2">
      <c r="A4" s="186" t="s">
        <v>2545</v>
      </c>
      <c r="B4" s="231" t="s">
        <v>4878</v>
      </c>
      <c r="C4" s="27" t="s">
        <v>220</v>
      </c>
      <c r="D4" s="2" t="s">
        <v>403</v>
      </c>
      <c r="E4" s="25" t="s">
        <v>5149</v>
      </c>
      <c r="F4" s="27" t="s">
        <v>3975</v>
      </c>
      <c r="G4" s="876"/>
      <c r="H4" s="876"/>
    </row>
    <row r="5" spans="1:8" x14ac:dyDescent="0.2">
      <c r="A5" s="143"/>
      <c r="B5" s="60"/>
      <c r="C5" s="34"/>
      <c r="D5" s="2" t="s">
        <v>3298</v>
      </c>
      <c r="E5" s="25" t="s">
        <v>4951</v>
      </c>
      <c r="F5" s="34"/>
      <c r="G5" s="876"/>
      <c r="H5" s="876"/>
    </row>
    <row r="6" spans="1:8" x14ac:dyDescent="0.2">
      <c r="A6" s="28" t="s">
        <v>5202</v>
      </c>
      <c r="B6" s="3">
        <f>COUNT(E24:E54)</f>
        <v>28</v>
      </c>
      <c r="D6" s="33"/>
      <c r="E6" s="200" t="s">
        <v>4508</v>
      </c>
      <c r="F6" s="200" t="s">
        <v>4871</v>
      </c>
      <c r="G6" s="955" t="s">
        <v>7973</v>
      </c>
      <c r="H6" s="876"/>
    </row>
    <row r="7" spans="1:8" ht="13.5" thickBot="1" x14ac:dyDescent="0.25">
      <c r="D7" s="2"/>
      <c r="E7" s="321">
        <v>41121</v>
      </c>
      <c r="F7" s="199">
        <v>43947</v>
      </c>
      <c r="G7" s="1303"/>
      <c r="H7" s="1303"/>
    </row>
    <row r="8" spans="1:8" x14ac:dyDescent="0.2">
      <c r="A8" s="877" t="s">
        <v>5619</v>
      </c>
      <c r="B8" s="878"/>
      <c r="C8" s="878"/>
      <c r="D8" s="878"/>
      <c r="E8" s="878"/>
      <c r="F8" s="878"/>
      <c r="G8" s="878"/>
      <c r="H8" s="879"/>
    </row>
    <row r="9" spans="1:8" s="24" customFormat="1" ht="13.5" thickBot="1" x14ac:dyDescent="0.25">
      <c r="A9" s="880" t="s">
        <v>3816</v>
      </c>
      <c r="B9" s="881"/>
      <c r="C9" s="882" t="s">
        <v>3817</v>
      </c>
      <c r="D9" s="882"/>
      <c r="E9" s="882" t="s">
        <v>3818</v>
      </c>
      <c r="F9" s="882"/>
      <c r="G9" s="191"/>
      <c r="H9" s="196" t="s">
        <v>530</v>
      </c>
    </row>
    <row r="10" spans="1:8" ht="13.5" thickBot="1" x14ac:dyDescent="0.25">
      <c r="A10" s="883"/>
      <c r="B10" s="883"/>
      <c r="C10" s="974">
        <v>15.8</v>
      </c>
      <c r="D10" s="941"/>
      <c r="E10" s="883">
        <v>7.5</v>
      </c>
      <c r="F10" s="883"/>
      <c r="G10" s="192"/>
    </row>
    <row r="11" spans="1:8" x14ac:dyDescent="0.2">
      <c r="A11" s="867" t="s">
        <v>3081</v>
      </c>
      <c r="B11" s="868"/>
      <c r="C11" s="868"/>
      <c r="D11" s="868"/>
      <c r="E11" s="868"/>
      <c r="F11" s="868"/>
      <c r="G11" s="868"/>
      <c r="H11" s="869"/>
    </row>
    <row r="12" spans="1:8" ht="13.5" thickBot="1" x14ac:dyDescent="0.25">
      <c r="A12" s="12" t="s">
        <v>3819</v>
      </c>
      <c r="B12" s="13" t="s">
        <v>3820</v>
      </c>
      <c r="C12" s="14" t="s">
        <v>3821</v>
      </c>
      <c r="D12" s="13" t="s">
        <v>3822</v>
      </c>
      <c r="E12" s="13" t="s">
        <v>3823</v>
      </c>
      <c r="F12" s="13" t="s">
        <v>3363</v>
      </c>
      <c r="G12" s="13" t="s">
        <v>1388</v>
      </c>
      <c r="H12" s="195" t="s">
        <v>3824</v>
      </c>
    </row>
    <row r="13" spans="1:8" s="8" customFormat="1" x14ac:dyDescent="0.2">
      <c r="A13" s="21">
        <f>E24</f>
        <v>5808</v>
      </c>
      <c r="B13" s="21">
        <f>E54</f>
        <v>5899</v>
      </c>
      <c r="C13" s="22">
        <v>5651</v>
      </c>
      <c r="D13" s="22">
        <v>5899</v>
      </c>
      <c r="E13" s="22">
        <f>B13 - A13</f>
        <v>91</v>
      </c>
      <c r="F13" s="22">
        <v>1083</v>
      </c>
      <c r="G13" s="22">
        <v>1016</v>
      </c>
      <c r="H13" s="3">
        <v>2</v>
      </c>
    </row>
    <row r="14" spans="1:8" s="8" customFormat="1" x14ac:dyDescent="0.2">
      <c r="A14" s="3"/>
      <c r="B14" s="3"/>
      <c r="C14" s="10"/>
      <c r="D14" s="11"/>
      <c r="E14" s="11"/>
      <c r="F14" s="11"/>
      <c r="G14" s="11"/>
      <c r="H14" s="15"/>
    </row>
    <row r="15" spans="1:8" s="8" customFormat="1" ht="12.75" customHeight="1" x14ac:dyDescent="0.2">
      <c r="A15" s="148" t="s">
        <v>3079</v>
      </c>
      <c r="B15" s="891" t="s">
        <v>4950</v>
      </c>
      <c r="C15" s="944"/>
      <c r="D15" s="178" t="s">
        <v>3080</v>
      </c>
      <c r="E15" s="892" t="s">
        <v>3976</v>
      </c>
      <c r="F15" s="892"/>
      <c r="G15" s="892"/>
      <c r="H15" s="892"/>
    </row>
    <row r="16" spans="1:8" s="8" customFormat="1" x14ac:dyDescent="0.2">
      <c r="A16" s="19"/>
      <c r="B16" s="19"/>
      <c r="C16" s="16"/>
      <c r="D16" s="175" t="s">
        <v>1165</v>
      </c>
      <c r="E16" s="975" t="s">
        <v>2300</v>
      </c>
      <c r="F16" s="975"/>
      <c r="G16" s="322" t="s">
        <v>3181</v>
      </c>
      <c r="H16" s="531">
        <v>206</v>
      </c>
    </row>
    <row r="17" spans="1:8" s="8" customFormat="1" ht="12.75" customHeight="1" x14ac:dyDescent="0.2">
      <c r="A17" s="148" t="s">
        <v>3083</v>
      </c>
      <c r="B17" s="891" t="s">
        <v>6086</v>
      </c>
      <c r="C17" s="891"/>
      <c r="D17" s="891"/>
      <c r="E17" s="891"/>
      <c r="F17" s="891"/>
    </row>
    <row r="18" spans="1:8" s="8" customFormat="1" x14ac:dyDescent="0.2">
      <c r="A18" s="19"/>
      <c r="B18" s="19"/>
      <c r="C18" s="16"/>
      <c r="D18" s="17"/>
      <c r="E18" s="17"/>
      <c r="F18" s="17"/>
      <c r="G18" s="17"/>
      <c r="H18" s="17"/>
    </row>
    <row r="19" spans="1:8" s="8" customFormat="1" ht="12.75" customHeight="1" x14ac:dyDescent="0.2">
      <c r="A19" s="148" t="s">
        <v>4159</v>
      </c>
      <c r="B19" s="1265" t="s">
        <v>6087</v>
      </c>
      <c r="C19" s="944"/>
      <c r="D19" s="944"/>
      <c r="E19" s="944"/>
      <c r="F19" s="944"/>
      <c r="G19" s="944"/>
      <c r="H19" s="944"/>
    </row>
    <row r="20" spans="1:8" ht="13.5" thickBot="1" x14ac:dyDescent="0.25">
      <c r="C20" s="1"/>
    </row>
    <row r="21" spans="1:8" ht="13.5" thickBot="1" x14ac:dyDescent="0.25">
      <c r="A21" s="1266" t="s">
        <v>2683</v>
      </c>
      <c r="B21" s="1266"/>
      <c r="C21" s="176" t="s">
        <v>5913</v>
      </c>
      <c r="D21" s="1266" t="s">
        <v>5907</v>
      </c>
      <c r="E21" s="1266"/>
      <c r="F21" s="1266"/>
      <c r="G21" s="1322" t="s">
        <v>5906</v>
      </c>
      <c r="H21" s="1323"/>
    </row>
    <row r="22" spans="1:8" ht="13.5" thickBot="1" x14ac:dyDescent="0.25">
      <c r="A22" s="1183" t="s">
        <v>4565</v>
      </c>
      <c r="B22" s="1183"/>
      <c r="C22" s="292" t="s">
        <v>4566</v>
      </c>
      <c r="D22" s="901" t="s">
        <v>4953</v>
      </c>
      <c r="E22" s="876"/>
      <c r="F22" s="876"/>
      <c r="G22" s="902" t="s">
        <v>4954</v>
      </c>
      <c r="H22" s="902"/>
    </row>
    <row r="23" spans="1:8" s="3" customFormat="1" ht="13.5" thickBot="1" x14ac:dyDescent="0.25">
      <c r="A23" s="453" t="s">
        <v>3488</v>
      </c>
      <c r="B23" s="453" t="s">
        <v>3320</v>
      </c>
      <c r="C23" s="454" t="s">
        <v>3319</v>
      </c>
      <c r="D23" s="453" t="s">
        <v>3992</v>
      </c>
      <c r="E23" s="453" t="s">
        <v>3486</v>
      </c>
      <c r="F23" s="453" t="s">
        <v>3318</v>
      </c>
      <c r="G23" s="1345" t="s">
        <v>3950</v>
      </c>
      <c r="H23" s="1346"/>
    </row>
    <row r="24" spans="1:8" x14ac:dyDescent="0.2">
      <c r="A24" s="696" t="s">
        <v>6030</v>
      </c>
      <c r="B24" s="697" t="s">
        <v>6031</v>
      </c>
      <c r="C24" s="698" t="s">
        <v>6032</v>
      </c>
      <c r="D24" s="697" t="s">
        <v>6033</v>
      </c>
      <c r="E24" s="699">
        <v>5808</v>
      </c>
      <c r="F24" s="697" t="s">
        <v>3487</v>
      </c>
      <c r="G24" s="1347" t="s">
        <v>6034</v>
      </c>
      <c r="H24" s="1348"/>
    </row>
    <row r="25" spans="1:8" x14ac:dyDescent="0.2">
      <c r="A25" s="700" t="s">
        <v>6035</v>
      </c>
      <c r="B25" s="701" t="s">
        <v>6036</v>
      </c>
      <c r="C25" s="702" t="s">
        <v>6037</v>
      </c>
      <c r="D25" s="701" t="s">
        <v>6038</v>
      </c>
      <c r="E25" s="703">
        <v>5681</v>
      </c>
      <c r="F25" s="701" t="s">
        <v>3744</v>
      </c>
      <c r="G25" s="1350" t="s">
        <v>7974</v>
      </c>
      <c r="H25" s="1337"/>
    </row>
    <row r="26" spans="1:8" x14ac:dyDescent="0.2">
      <c r="A26" s="704" t="s">
        <v>7968</v>
      </c>
      <c r="B26" s="705" t="s">
        <v>7969</v>
      </c>
      <c r="C26" s="706" t="s">
        <v>7970</v>
      </c>
      <c r="D26" s="705" t="s">
        <v>7971</v>
      </c>
      <c r="E26" s="707">
        <v>5682</v>
      </c>
      <c r="F26" s="705" t="s">
        <v>3744</v>
      </c>
      <c r="G26" s="1343" t="s">
        <v>7972</v>
      </c>
      <c r="H26" s="1344"/>
    </row>
    <row r="27" spans="1:8" x14ac:dyDescent="0.2">
      <c r="A27" s="700" t="s">
        <v>6039</v>
      </c>
      <c r="B27" s="701" t="s">
        <v>6040</v>
      </c>
      <c r="C27" s="702" t="s">
        <v>6041</v>
      </c>
      <c r="D27" s="701" t="s">
        <v>6042</v>
      </c>
      <c r="E27" s="703">
        <v>5741</v>
      </c>
      <c r="F27" s="701" t="s">
        <v>3744</v>
      </c>
      <c r="G27" s="1338" t="s">
        <v>6043</v>
      </c>
      <c r="H27" s="1337"/>
    </row>
    <row r="28" spans="1:8" x14ac:dyDescent="0.2">
      <c r="A28" s="700" t="s">
        <v>6044</v>
      </c>
      <c r="B28" s="701" t="s">
        <v>6045</v>
      </c>
      <c r="C28" s="702" t="s">
        <v>6046</v>
      </c>
      <c r="D28" s="701" t="s">
        <v>6047</v>
      </c>
      <c r="E28" s="703">
        <v>5833</v>
      </c>
      <c r="F28" s="701" t="s">
        <v>3744</v>
      </c>
      <c r="G28" s="1338" t="s">
        <v>6048</v>
      </c>
      <c r="H28" s="1337"/>
    </row>
    <row r="29" spans="1:8" x14ac:dyDescent="0.2">
      <c r="A29" s="704" t="s">
        <v>6049</v>
      </c>
      <c r="B29" s="705" t="s">
        <v>6050</v>
      </c>
      <c r="C29" s="706" t="s">
        <v>6051</v>
      </c>
      <c r="D29" s="705" t="s">
        <v>6052</v>
      </c>
      <c r="E29" s="707">
        <v>5875</v>
      </c>
      <c r="F29" s="705" t="s">
        <v>1099</v>
      </c>
      <c r="G29" s="1343" t="s">
        <v>4581</v>
      </c>
      <c r="H29" s="1344"/>
    </row>
    <row r="30" spans="1:8" x14ac:dyDescent="0.2">
      <c r="A30" s="700" t="s">
        <v>6057</v>
      </c>
      <c r="B30" s="701" t="s">
        <v>6058</v>
      </c>
      <c r="C30" s="702" t="s">
        <v>6059</v>
      </c>
      <c r="D30" s="701" t="s">
        <v>6060</v>
      </c>
      <c r="E30" s="708">
        <v>5732</v>
      </c>
      <c r="F30" s="701" t="s">
        <v>116</v>
      </c>
      <c r="G30" s="1338" t="s">
        <v>435</v>
      </c>
      <c r="H30" s="1349"/>
    </row>
    <row r="31" spans="1:8" x14ac:dyDescent="0.2">
      <c r="A31" s="700" t="s">
        <v>6053</v>
      </c>
      <c r="B31" s="701" t="s">
        <v>6054</v>
      </c>
      <c r="C31" s="702" t="s">
        <v>6055</v>
      </c>
      <c r="D31" s="701" t="s">
        <v>6056</v>
      </c>
      <c r="E31" s="703">
        <v>5733</v>
      </c>
      <c r="F31" s="701" t="s">
        <v>3744</v>
      </c>
      <c r="G31" s="1338" t="s">
        <v>6062</v>
      </c>
      <c r="H31" s="1337"/>
    </row>
    <row r="32" spans="1:8" x14ac:dyDescent="0.2">
      <c r="A32" s="700" t="s">
        <v>6061</v>
      </c>
      <c r="B32" s="701" t="s">
        <v>6063</v>
      </c>
      <c r="C32" s="702" t="s">
        <v>6064</v>
      </c>
      <c r="D32" s="701" t="s">
        <v>6065</v>
      </c>
      <c r="E32" s="703">
        <v>5725</v>
      </c>
      <c r="F32" s="701" t="s">
        <v>3744</v>
      </c>
      <c r="G32" s="1338" t="s">
        <v>6066</v>
      </c>
      <c r="H32" s="1337"/>
    </row>
    <row r="33" spans="1:8" x14ac:dyDescent="0.2">
      <c r="A33" s="700" t="s">
        <v>6067</v>
      </c>
      <c r="B33" s="701" t="s">
        <v>6068</v>
      </c>
      <c r="C33" s="702" t="s">
        <v>6069</v>
      </c>
      <c r="D33" s="701" t="s">
        <v>6070</v>
      </c>
      <c r="E33" s="703">
        <v>5746</v>
      </c>
      <c r="F33" s="701" t="s">
        <v>3744</v>
      </c>
      <c r="G33" s="1338" t="s">
        <v>6071</v>
      </c>
      <c r="H33" s="1337"/>
    </row>
    <row r="34" spans="1:8" x14ac:dyDescent="0.2">
      <c r="A34" s="704" t="s">
        <v>6072</v>
      </c>
      <c r="B34" s="705" t="s">
        <v>6081</v>
      </c>
      <c r="C34" s="706" t="s">
        <v>6073</v>
      </c>
      <c r="D34" s="705" t="s">
        <v>6074</v>
      </c>
      <c r="E34" s="707">
        <v>5757</v>
      </c>
      <c r="F34" s="705" t="s">
        <v>3744</v>
      </c>
      <c r="G34" s="1343" t="s">
        <v>6075</v>
      </c>
      <c r="H34" s="1344"/>
    </row>
    <row r="35" spans="1:8" x14ac:dyDescent="0.2">
      <c r="A35" s="704" t="s">
        <v>6076</v>
      </c>
      <c r="B35" s="705" t="s">
        <v>6077</v>
      </c>
      <c r="C35" s="706" t="s">
        <v>6078</v>
      </c>
      <c r="D35" s="705" t="s">
        <v>6079</v>
      </c>
      <c r="E35" s="707">
        <v>5748</v>
      </c>
      <c r="F35" s="705" t="s">
        <v>3744</v>
      </c>
      <c r="G35" s="1343" t="s">
        <v>6075</v>
      </c>
      <c r="H35" s="1344"/>
    </row>
    <row r="36" spans="1:8" x14ac:dyDescent="0.2">
      <c r="A36" s="704" t="s">
        <v>6080</v>
      </c>
      <c r="B36" s="705" t="s">
        <v>6082</v>
      </c>
      <c r="C36" s="706" t="s">
        <v>6083</v>
      </c>
      <c r="D36" s="705" t="s">
        <v>6084</v>
      </c>
      <c r="E36" s="707">
        <v>5736</v>
      </c>
      <c r="F36" s="705" t="s">
        <v>3744</v>
      </c>
      <c r="G36" s="1343" t="s">
        <v>6075</v>
      </c>
      <c r="H36" s="1344"/>
    </row>
    <row r="37" spans="1:8" x14ac:dyDescent="0.2">
      <c r="A37" s="700" t="s">
        <v>4879</v>
      </c>
      <c r="B37" s="709" t="s">
        <v>1929</v>
      </c>
      <c r="C37" s="710" t="s">
        <v>4894</v>
      </c>
      <c r="D37" s="709" t="s">
        <v>4895</v>
      </c>
      <c r="E37" s="703">
        <v>5707</v>
      </c>
      <c r="F37" s="709" t="s">
        <v>3744</v>
      </c>
      <c r="G37" s="1336" t="s">
        <v>4896</v>
      </c>
      <c r="H37" s="1337"/>
    </row>
    <row r="38" spans="1:8" x14ac:dyDescent="0.2">
      <c r="A38" s="700" t="s">
        <v>4880</v>
      </c>
      <c r="B38" s="709" t="s">
        <v>4897</v>
      </c>
      <c r="C38" s="710" t="s">
        <v>4898</v>
      </c>
      <c r="D38" s="709" t="s">
        <v>4899</v>
      </c>
      <c r="E38" s="703">
        <v>5651</v>
      </c>
      <c r="F38" s="709" t="s">
        <v>3744</v>
      </c>
      <c r="G38" s="1336" t="s">
        <v>4900</v>
      </c>
      <c r="H38" s="1337"/>
    </row>
    <row r="39" spans="1:8" ht="12.75" customHeight="1" x14ac:dyDescent="0.2">
      <c r="A39" s="700" t="s">
        <v>4881</v>
      </c>
      <c r="B39" s="709" t="s">
        <v>4901</v>
      </c>
      <c r="C39" s="710" t="s">
        <v>4902</v>
      </c>
      <c r="D39" s="709" t="s">
        <v>4903</v>
      </c>
      <c r="E39" s="703">
        <v>5660</v>
      </c>
      <c r="F39" s="709" t="s">
        <v>3744</v>
      </c>
      <c r="G39" s="1336" t="s">
        <v>4904</v>
      </c>
      <c r="H39" s="1337"/>
    </row>
    <row r="40" spans="1:8" x14ac:dyDescent="0.2">
      <c r="A40" s="700" t="s">
        <v>4883</v>
      </c>
      <c r="B40" s="709" t="s">
        <v>4905</v>
      </c>
      <c r="C40" s="710" t="s">
        <v>4906</v>
      </c>
      <c r="D40" s="709" t="s">
        <v>4907</v>
      </c>
      <c r="E40" s="703">
        <v>5704</v>
      </c>
      <c r="F40" s="709" t="s">
        <v>4342</v>
      </c>
      <c r="G40" s="1336" t="s">
        <v>4908</v>
      </c>
      <c r="H40" s="1337"/>
    </row>
    <row r="41" spans="1:8" x14ac:dyDescent="0.2">
      <c r="A41" s="700" t="s">
        <v>4882</v>
      </c>
      <c r="B41" s="709" t="s">
        <v>4909</v>
      </c>
      <c r="C41" s="710" t="s">
        <v>4910</v>
      </c>
      <c r="D41" s="709" t="s">
        <v>4911</v>
      </c>
      <c r="E41" s="703">
        <v>5722</v>
      </c>
      <c r="F41" s="709" t="s">
        <v>3744</v>
      </c>
      <c r="G41" s="1336" t="s">
        <v>4912</v>
      </c>
      <c r="H41" s="1337"/>
    </row>
    <row r="42" spans="1:8" x14ac:dyDescent="0.2">
      <c r="A42" s="700" t="s">
        <v>4884</v>
      </c>
      <c r="B42" s="709" t="s">
        <v>1224</v>
      </c>
      <c r="C42" s="710" t="s">
        <v>4913</v>
      </c>
      <c r="D42" s="709" t="s">
        <v>4914</v>
      </c>
      <c r="E42" s="703">
        <v>5748</v>
      </c>
      <c r="F42" s="709" t="s">
        <v>3744</v>
      </c>
      <c r="G42" s="1336" t="s">
        <v>4915</v>
      </c>
      <c r="H42" s="1337"/>
    </row>
    <row r="43" spans="1:8" ht="25.5" customHeight="1" x14ac:dyDescent="0.2">
      <c r="A43" s="700" t="s">
        <v>4885</v>
      </c>
      <c r="B43" s="709" t="s">
        <v>4916</v>
      </c>
      <c r="C43" s="710" t="s">
        <v>4917</v>
      </c>
      <c r="D43" s="709" t="s">
        <v>5022</v>
      </c>
      <c r="E43" s="703">
        <v>5753</v>
      </c>
      <c r="F43" s="709" t="s">
        <v>3744</v>
      </c>
      <c r="G43" s="1336" t="s">
        <v>4918</v>
      </c>
      <c r="H43" s="1337"/>
    </row>
    <row r="44" spans="1:8" x14ac:dyDescent="0.2">
      <c r="A44" s="700" t="s">
        <v>4886</v>
      </c>
      <c r="B44" s="709" t="s">
        <v>4919</v>
      </c>
      <c r="C44" s="710" t="s">
        <v>4920</v>
      </c>
      <c r="D44" s="709" t="s">
        <v>4921</v>
      </c>
      <c r="E44" s="703">
        <v>5748</v>
      </c>
      <c r="F44" s="709" t="s">
        <v>3744</v>
      </c>
      <c r="G44" s="1336" t="s">
        <v>4922</v>
      </c>
      <c r="H44" s="1337"/>
    </row>
    <row r="45" spans="1:8" x14ac:dyDescent="0.2">
      <c r="A45" s="700" t="s">
        <v>4887</v>
      </c>
      <c r="B45" s="709" t="s">
        <v>4923</v>
      </c>
      <c r="C45" s="710" t="s">
        <v>4924</v>
      </c>
      <c r="D45" s="709" t="s">
        <v>4925</v>
      </c>
      <c r="E45" s="703">
        <v>5719</v>
      </c>
      <c r="F45" s="709" t="s">
        <v>3744</v>
      </c>
      <c r="G45" s="1336" t="s">
        <v>4926</v>
      </c>
      <c r="H45" s="1337"/>
    </row>
    <row r="46" spans="1:8" x14ac:dyDescent="0.2">
      <c r="A46" s="700" t="s">
        <v>4888</v>
      </c>
      <c r="B46" s="709" t="s">
        <v>4927</v>
      </c>
      <c r="C46" s="710" t="s">
        <v>4928</v>
      </c>
      <c r="D46" s="709" t="s">
        <v>4929</v>
      </c>
      <c r="E46" s="703">
        <v>5595</v>
      </c>
      <c r="F46" s="709" t="s">
        <v>1099</v>
      </c>
      <c r="G46" s="1338" t="s">
        <v>6085</v>
      </c>
      <c r="H46" s="1337"/>
    </row>
    <row r="47" spans="1:8" ht="12.75" customHeight="1" x14ac:dyDescent="0.2">
      <c r="A47" s="700" t="s">
        <v>4887</v>
      </c>
      <c r="B47" s="1336" t="s">
        <v>5299</v>
      </c>
      <c r="C47" s="1336"/>
      <c r="D47" s="1336"/>
      <c r="E47" s="1336"/>
      <c r="F47" s="1336"/>
      <c r="G47" s="1336"/>
      <c r="H47" s="1337"/>
    </row>
    <row r="48" spans="1:8" x14ac:dyDescent="0.2">
      <c r="A48" s="700" t="s">
        <v>4886</v>
      </c>
      <c r="B48" s="1336" t="s">
        <v>5299</v>
      </c>
      <c r="C48" s="1336"/>
      <c r="D48" s="1336"/>
      <c r="E48" s="1336"/>
      <c r="F48" s="1336"/>
      <c r="G48" s="1339"/>
      <c r="H48" s="1340"/>
    </row>
    <row r="49" spans="1:8" x14ac:dyDescent="0.2">
      <c r="A49" s="700" t="s">
        <v>4889</v>
      </c>
      <c r="B49" s="709" t="s">
        <v>4930</v>
      </c>
      <c r="C49" s="710" t="s">
        <v>4931</v>
      </c>
      <c r="D49" s="709" t="s">
        <v>4932</v>
      </c>
      <c r="E49" s="703">
        <v>5783</v>
      </c>
      <c r="F49" s="709" t="s">
        <v>3744</v>
      </c>
      <c r="G49" s="1336" t="s">
        <v>4933</v>
      </c>
      <c r="H49" s="1337"/>
    </row>
    <row r="50" spans="1:8" x14ac:dyDescent="0.2">
      <c r="A50" s="700" t="s">
        <v>4890</v>
      </c>
      <c r="B50" s="709" t="s">
        <v>4934</v>
      </c>
      <c r="C50" s="710" t="s">
        <v>4935</v>
      </c>
      <c r="D50" s="709" t="s">
        <v>4936</v>
      </c>
      <c r="E50" s="703">
        <v>5842</v>
      </c>
      <c r="F50" s="709" t="s">
        <v>3744</v>
      </c>
      <c r="G50" s="1336" t="s">
        <v>4937</v>
      </c>
      <c r="H50" s="1337"/>
    </row>
    <row r="51" spans="1:8" x14ac:dyDescent="0.2">
      <c r="A51" s="700" t="s">
        <v>4891</v>
      </c>
      <c r="B51" s="711" t="s">
        <v>4938</v>
      </c>
      <c r="C51" s="712" t="s">
        <v>4939</v>
      </c>
      <c r="D51" s="711" t="s">
        <v>4940</v>
      </c>
      <c r="E51" s="713">
        <v>5849</v>
      </c>
      <c r="F51" s="711" t="s">
        <v>3744</v>
      </c>
      <c r="G51" s="1341" t="s">
        <v>4941</v>
      </c>
      <c r="H51" s="1342"/>
    </row>
    <row r="52" spans="1:8" x14ac:dyDescent="0.2">
      <c r="A52" s="700" t="s">
        <v>4890</v>
      </c>
      <c r="B52" s="1336" t="s">
        <v>5299</v>
      </c>
      <c r="C52" s="1336"/>
      <c r="D52" s="1336"/>
      <c r="E52" s="1336"/>
      <c r="F52" s="1336"/>
      <c r="G52" s="1336"/>
      <c r="H52" s="1337"/>
    </row>
    <row r="53" spans="1:8" x14ac:dyDescent="0.2">
      <c r="A53" s="700" t="s">
        <v>4892</v>
      </c>
      <c r="B53" s="709" t="s">
        <v>4942</v>
      </c>
      <c r="C53" s="710" t="s">
        <v>4943</v>
      </c>
      <c r="D53" s="709" t="s">
        <v>4944</v>
      </c>
      <c r="E53" s="703">
        <v>5853</v>
      </c>
      <c r="F53" s="709" t="s">
        <v>3744</v>
      </c>
      <c r="G53" s="1336" t="s">
        <v>4945</v>
      </c>
      <c r="H53" s="1337"/>
    </row>
    <row r="54" spans="1:8" ht="13.5" thickBot="1" x14ac:dyDescent="0.25">
      <c r="A54" s="714" t="s">
        <v>4893</v>
      </c>
      <c r="B54" s="715" t="s">
        <v>4946</v>
      </c>
      <c r="C54" s="716" t="s">
        <v>4947</v>
      </c>
      <c r="D54" s="715" t="s">
        <v>4948</v>
      </c>
      <c r="E54" s="717">
        <v>5899</v>
      </c>
      <c r="F54" s="715" t="s">
        <v>3744</v>
      </c>
      <c r="G54" s="1334" t="s">
        <v>4949</v>
      </c>
      <c r="H54" s="1335"/>
    </row>
  </sheetData>
  <mergeCells count="61">
    <mergeCell ref="G31:H31"/>
    <mergeCell ref="G32:H32"/>
    <mergeCell ref="G30:H30"/>
    <mergeCell ref="G25:H25"/>
    <mergeCell ref="G26:H26"/>
    <mergeCell ref="G27:H27"/>
    <mergeCell ref="G28:H28"/>
    <mergeCell ref="G29:H29"/>
    <mergeCell ref="B48:F48"/>
    <mergeCell ref="B52:F52"/>
    <mergeCell ref="G52:H52"/>
    <mergeCell ref="G42:H42"/>
    <mergeCell ref="G43:H43"/>
    <mergeCell ref="G44:H44"/>
    <mergeCell ref="B47:F47"/>
    <mergeCell ref="G41:H41"/>
    <mergeCell ref="G35:H35"/>
    <mergeCell ref="G34:H34"/>
    <mergeCell ref="G36:H36"/>
    <mergeCell ref="B19:H19"/>
    <mergeCell ref="G21:H21"/>
    <mergeCell ref="G22:H22"/>
    <mergeCell ref="A22:B22"/>
    <mergeCell ref="G37:H37"/>
    <mergeCell ref="G38:H38"/>
    <mergeCell ref="G39:H39"/>
    <mergeCell ref="D22:F22"/>
    <mergeCell ref="G33:H33"/>
    <mergeCell ref="G23:H23"/>
    <mergeCell ref="G24:H24"/>
    <mergeCell ref="G40:H40"/>
    <mergeCell ref="B15:C15"/>
    <mergeCell ref="E15:H15"/>
    <mergeCell ref="A21:B21"/>
    <mergeCell ref="B17:F17"/>
    <mergeCell ref="E16:F16"/>
    <mergeCell ref="D21:F21"/>
    <mergeCell ref="A1:B1"/>
    <mergeCell ref="C1:H1"/>
    <mergeCell ref="C2:H2"/>
    <mergeCell ref="A8:H8"/>
    <mergeCell ref="A3:B3"/>
    <mergeCell ref="A2:B2"/>
    <mergeCell ref="G4:H5"/>
    <mergeCell ref="G6:H7"/>
    <mergeCell ref="A11:H11"/>
    <mergeCell ref="A9:B9"/>
    <mergeCell ref="C9:D9"/>
    <mergeCell ref="E9:F9"/>
    <mergeCell ref="A10:B10"/>
    <mergeCell ref="C10:D10"/>
    <mergeCell ref="E10:F10"/>
    <mergeCell ref="G54:H54"/>
    <mergeCell ref="G45:H45"/>
    <mergeCell ref="G46:H46"/>
    <mergeCell ref="G47:H47"/>
    <mergeCell ref="G48:H48"/>
    <mergeCell ref="G53:H53"/>
    <mergeCell ref="G49:H49"/>
    <mergeCell ref="G50:H50"/>
    <mergeCell ref="G51:H51"/>
  </mergeCells>
  <phoneticPr fontId="0" type="noConversion"/>
  <hyperlinks>
    <hyperlink ref="D4" location="GoldenLeyden!A1" display="Golden Leyden Trail" xr:uid="{00000000-0004-0000-3500-000000000000}"/>
    <hyperlink ref="A2:B2" location="Overview!A1" tooltip="Go to Trail Network Overview sheet" display="Trail Network Overview" xr:uid="{00000000-0004-0000-3500-000001000000}"/>
    <hyperlink ref="D5" location="RalstonCanal!A1" display="Ralston Canal Trail" xr:uid="{00000000-0004-0000-3500-000002000000}"/>
  </hyperlinks>
  <pageMargins left="1" right="0.75" top="0.75" bottom="0.75" header="0.5" footer="0.5"/>
  <pageSetup scale="83" orientation="portrait" r:id="rId1"/>
  <headerFooter alignWithMargins="0">
    <oddHeader>&amp;L&amp;"Arial,Bold"&amp;Uhttp://geobiking.org&amp;C&amp;F</oddHeader>
    <oddFooter>&amp;LAuthor: &amp;"Arial,Bold"Robert Prehn&amp;CData free for personal use and remains property of author.&amp;R&amp;D</oddFooter>
  </headerFooter>
  <webPublishItems count="1">
    <webPublishItem id="9110" divId="CO_DN_9110" sourceType="sheet" destinationFile="C:\GPS\Bicycle\CO_DN\CO_DN_VBW.htm" title="CO_DN VBW Trail Description"/>
  </webPublishItem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pageSetUpPr fitToPage="1"/>
  </sheetPr>
  <dimension ref="A1:I63"/>
  <sheetViews>
    <sheetView zoomScaleNormal="100" workbookViewId="0">
      <selection activeCell="B22" sqref="B22:H22"/>
    </sheetView>
  </sheetViews>
  <sheetFormatPr defaultRowHeight="12.75" x14ac:dyDescent="0.2"/>
  <cols>
    <col min="1" max="1" width="10.42578125" bestFit="1" customWidth="1"/>
    <col min="2" max="2" width="10.140625" bestFit="1" customWidth="1"/>
    <col min="3" max="3" width="12.140625" style="1" bestFit="1" customWidth="1"/>
    <col min="4" max="4" width="18.42578125" bestFit="1" customWidth="1"/>
    <col min="5" max="5" width="8" bestFit="1" customWidth="1"/>
    <col min="6" max="6" width="14.7109375" bestFit="1" customWidth="1"/>
    <col min="7" max="7" width="8.140625" bestFit="1" customWidth="1"/>
    <col min="8" max="8" width="35.42578125" customWidth="1"/>
  </cols>
  <sheetData>
    <row r="1" spans="1:9" ht="24" customHeight="1" x14ac:dyDescent="0.2">
      <c r="A1" s="942" t="s">
        <v>6514</v>
      </c>
      <c r="B1" s="943"/>
      <c r="C1" s="979" t="s">
        <v>6513</v>
      </c>
      <c r="D1" s="1004"/>
      <c r="E1" s="1004"/>
      <c r="F1" s="1004"/>
      <c r="G1" s="1004"/>
      <c r="H1" s="1004"/>
    </row>
    <row r="2" spans="1:9" x14ac:dyDescent="0.2">
      <c r="A2" s="1006" t="s">
        <v>2679</v>
      </c>
      <c r="B2" s="1006"/>
      <c r="C2" s="1005" t="s">
        <v>6512</v>
      </c>
      <c r="D2" s="971"/>
      <c r="E2" s="971"/>
      <c r="F2" s="971"/>
      <c r="G2" s="971"/>
      <c r="H2" s="971"/>
    </row>
    <row r="3" spans="1:9" x14ac:dyDescent="0.2">
      <c r="A3" s="1006"/>
      <c r="B3" s="1006"/>
      <c r="C3" s="20"/>
      <c r="D3" s="20"/>
      <c r="E3" s="20"/>
      <c r="F3" s="20"/>
      <c r="G3" s="20"/>
    </row>
    <row r="4" spans="1:9" x14ac:dyDescent="0.2">
      <c r="A4" s="501" t="s">
        <v>2545</v>
      </c>
      <c r="B4" s="510" t="s">
        <v>6511</v>
      </c>
      <c r="C4" s="28" t="s">
        <v>220</v>
      </c>
      <c r="D4" s="1006" t="s">
        <v>6510</v>
      </c>
      <c r="E4" s="1006"/>
      <c r="F4" s="28" t="s">
        <v>3975</v>
      </c>
      <c r="G4" s="1010" t="s">
        <v>6509</v>
      </c>
      <c r="H4" s="1010"/>
      <c r="I4" s="29"/>
    </row>
    <row r="5" spans="1:9" x14ac:dyDescent="0.2">
      <c r="A5" s="143"/>
      <c r="B5" s="55"/>
      <c r="C5" s="143"/>
      <c r="D5" s="2" t="s">
        <v>2516</v>
      </c>
      <c r="E5" s="498"/>
      <c r="F5" s="143"/>
      <c r="G5" s="1010"/>
      <c r="H5" s="1010"/>
      <c r="I5" s="29"/>
    </row>
    <row r="6" spans="1:9" x14ac:dyDescent="0.2">
      <c r="A6" s="500" t="s">
        <v>5202</v>
      </c>
      <c r="B6" s="499">
        <f>COUNT(E28:E62)</f>
        <v>33</v>
      </c>
      <c r="C6" s="143"/>
      <c r="D6" s="498"/>
      <c r="E6" s="186" t="s">
        <v>4508</v>
      </c>
      <c r="F6" s="200" t="s">
        <v>4871</v>
      </c>
      <c r="G6" s="955" t="s">
        <v>8186</v>
      </c>
      <c r="H6" s="944"/>
      <c r="I6" s="29"/>
    </row>
    <row r="7" spans="1:9" x14ac:dyDescent="0.2">
      <c r="C7" s="143"/>
      <c r="D7" s="498"/>
      <c r="E7" s="199">
        <v>40269</v>
      </c>
      <c r="F7" s="199">
        <v>44037</v>
      </c>
      <c r="G7" s="944"/>
      <c r="H7" s="944"/>
      <c r="I7" s="29"/>
    </row>
    <row r="8" spans="1:9" x14ac:dyDescent="0.2">
      <c r="A8" s="500" t="s">
        <v>5794</v>
      </c>
      <c r="B8" s="1089" t="s">
        <v>6508</v>
      </c>
      <c r="C8" s="1089"/>
      <c r="D8" s="1089"/>
      <c r="E8" s="1089" t="s">
        <v>6507</v>
      </c>
      <c r="F8" s="1009"/>
      <c r="G8" s="1009"/>
      <c r="H8" s="26"/>
      <c r="I8" s="29"/>
    </row>
    <row r="9" spans="1:9" x14ac:dyDescent="0.2">
      <c r="A9" s="500"/>
      <c r="B9" s="1089" t="s">
        <v>6506</v>
      </c>
      <c r="C9" s="1089"/>
      <c r="D9" s="1089"/>
      <c r="F9" s="205"/>
      <c r="G9" s="26"/>
      <c r="H9" s="26"/>
      <c r="I9" s="29"/>
    </row>
    <row r="10" spans="1:9" ht="13.5" thickBot="1" x14ac:dyDescent="0.25">
      <c r="A10" s="512"/>
      <c r="B10" s="512"/>
      <c r="C10"/>
    </row>
    <row r="11" spans="1:9" x14ac:dyDescent="0.2">
      <c r="A11" s="877" t="s">
        <v>5619</v>
      </c>
      <c r="B11" s="878"/>
      <c r="C11" s="878"/>
      <c r="D11" s="878"/>
      <c r="E11" s="878"/>
      <c r="F11" s="878"/>
      <c r="G11" s="878"/>
      <c r="H11" s="879"/>
    </row>
    <row r="12" spans="1:9" ht="13.5" thickBot="1" x14ac:dyDescent="0.25">
      <c r="A12" s="1000" t="s">
        <v>3816</v>
      </c>
      <c r="B12" s="1001"/>
      <c r="C12" s="1002" t="s">
        <v>3817</v>
      </c>
      <c r="D12" s="1003"/>
      <c r="E12" s="1003" t="s">
        <v>3818</v>
      </c>
      <c r="F12" s="1003"/>
      <c r="G12" s="194"/>
      <c r="H12" s="202" t="s">
        <v>530</v>
      </c>
    </row>
    <row r="13" spans="1:9" ht="13.5" thickBot="1" x14ac:dyDescent="0.25">
      <c r="A13" s="940"/>
      <c r="B13" s="940"/>
      <c r="C13" s="883">
        <v>14.2</v>
      </c>
      <c r="D13" s="941"/>
      <c r="E13" s="883">
        <v>11.7</v>
      </c>
      <c r="F13" s="883"/>
      <c r="G13" s="192"/>
    </row>
    <row r="14" spans="1:9" x14ac:dyDescent="0.2">
      <c r="A14" s="867" t="s">
        <v>3081</v>
      </c>
      <c r="B14" s="868"/>
      <c r="C14" s="868"/>
      <c r="D14" s="868"/>
      <c r="E14" s="868"/>
      <c r="F14" s="868"/>
      <c r="G14" s="868"/>
      <c r="H14" s="869"/>
    </row>
    <row r="15" spans="1:9" ht="13.5" thickBot="1" x14ac:dyDescent="0.25">
      <c r="A15" s="12" t="s">
        <v>3819</v>
      </c>
      <c r="B15" s="13" t="s">
        <v>3820</v>
      </c>
      <c r="C15" s="14" t="s">
        <v>3821</v>
      </c>
      <c r="D15" s="13" t="s">
        <v>3822</v>
      </c>
      <c r="E15" s="13" t="s">
        <v>3823</v>
      </c>
      <c r="F15" s="13" t="s">
        <v>6414</v>
      </c>
      <c r="G15" s="13" t="s">
        <v>1388</v>
      </c>
      <c r="H15" s="195" t="s">
        <v>3824</v>
      </c>
    </row>
    <row r="16" spans="1:9" s="8" customFormat="1" x14ac:dyDescent="0.2">
      <c r="A16" s="21">
        <f>E28</f>
        <v>5136</v>
      </c>
      <c r="B16" s="21">
        <f>E62</f>
        <v>5114</v>
      </c>
      <c r="C16" s="22">
        <v>5021</v>
      </c>
      <c r="D16" s="22">
        <v>5293</v>
      </c>
      <c r="E16" s="22">
        <f>B16 - A16</f>
        <v>-22</v>
      </c>
      <c r="F16" s="22">
        <v>775</v>
      </c>
      <c r="G16" s="22"/>
      <c r="H16" s="3">
        <v>2</v>
      </c>
    </row>
    <row r="17" spans="1:8" s="8" customFormat="1" x14ac:dyDescent="0.2">
      <c r="A17" s="19"/>
      <c r="B17" s="19"/>
      <c r="C17" s="16"/>
      <c r="D17" s="17"/>
      <c r="E17" s="17"/>
      <c r="F17" s="17"/>
      <c r="G17" s="17"/>
      <c r="H17" s="17"/>
    </row>
    <row r="18" spans="1:8" s="8" customFormat="1" ht="12.75" customHeight="1" x14ac:dyDescent="0.2">
      <c r="A18" s="251" t="s">
        <v>3079</v>
      </c>
      <c r="B18" s="951" t="s">
        <v>3360</v>
      </c>
      <c r="C18" s="951"/>
      <c r="D18" s="175" t="s">
        <v>3080</v>
      </c>
      <c r="E18" s="975" t="s">
        <v>6505</v>
      </c>
      <c r="F18" s="975"/>
      <c r="G18" s="975"/>
      <c r="H18" s="975"/>
    </row>
    <row r="19" spans="1:8" s="8" customFormat="1" x14ac:dyDescent="0.2">
      <c r="A19" s="19"/>
      <c r="D19" s="497" t="s">
        <v>1165</v>
      </c>
      <c r="E19" s="975" t="s">
        <v>6504</v>
      </c>
      <c r="F19" s="975"/>
      <c r="G19" s="322" t="s">
        <v>3181</v>
      </c>
      <c r="H19" s="531">
        <v>177</v>
      </c>
    </row>
    <row r="20" spans="1:8" s="8" customFormat="1" ht="12.75" customHeight="1" x14ac:dyDescent="0.2">
      <c r="A20" s="251" t="s">
        <v>3083</v>
      </c>
      <c r="B20" s="931" t="s">
        <v>6411</v>
      </c>
      <c r="C20" s="931"/>
      <c r="D20" s="931"/>
      <c r="E20" s="931"/>
      <c r="F20" s="931"/>
      <c r="G20" s="931"/>
      <c r="H20" s="931"/>
    </row>
    <row r="21" spans="1:8" s="8" customFormat="1" x14ac:dyDescent="0.2">
      <c r="A21" s="19"/>
      <c r="B21" s="19"/>
      <c r="C21" s="16"/>
      <c r="D21" s="17"/>
      <c r="E21" s="17"/>
      <c r="F21" s="17"/>
      <c r="G21" s="17"/>
      <c r="H21" s="511"/>
    </row>
    <row r="22" spans="1:8" s="8" customFormat="1" x14ac:dyDescent="0.2">
      <c r="A22" s="251" t="s">
        <v>3085</v>
      </c>
      <c r="B22" s="901" t="s">
        <v>6503</v>
      </c>
      <c r="C22" s="901"/>
      <c r="D22" s="901"/>
      <c r="E22" s="901"/>
      <c r="F22" s="901"/>
      <c r="G22" s="901"/>
      <c r="H22" s="901"/>
    </row>
    <row r="23" spans="1:8" ht="13.5" thickBot="1" x14ac:dyDescent="0.25"/>
    <row r="24" spans="1:8" ht="13.5" thickBot="1" x14ac:dyDescent="0.25">
      <c r="A24" s="1015" t="s">
        <v>2683</v>
      </c>
      <c r="B24" s="1015"/>
      <c r="C24" s="496" t="s">
        <v>5913</v>
      </c>
      <c r="D24" s="1015" t="s">
        <v>5907</v>
      </c>
      <c r="E24" s="1015"/>
      <c r="F24" s="1015"/>
      <c r="G24" s="1015" t="s">
        <v>5906</v>
      </c>
      <c r="H24" s="1015"/>
    </row>
    <row r="25" spans="1:8" x14ac:dyDescent="0.2">
      <c r="A25" s="1358" t="s">
        <v>2377</v>
      </c>
      <c r="B25" s="1358"/>
      <c r="C25" s="509" t="s">
        <v>2377</v>
      </c>
      <c r="D25" s="931" t="s">
        <v>6502</v>
      </c>
      <c r="E25" s="971"/>
      <c r="F25" s="971"/>
      <c r="G25" s="1009" t="s">
        <v>6501</v>
      </c>
      <c r="H25" s="1009"/>
    </row>
    <row r="26" spans="1:8" ht="13.5" thickBot="1" x14ac:dyDescent="0.25"/>
    <row r="27" spans="1:8" s="3" customFormat="1" ht="13.5" thickBot="1" x14ac:dyDescent="0.25">
      <c r="A27" s="494" t="s">
        <v>3488</v>
      </c>
      <c r="B27" s="494" t="s">
        <v>3320</v>
      </c>
      <c r="C27" s="495" t="s">
        <v>3319</v>
      </c>
      <c r="D27" s="494" t="s">
        <v>3992</v>
      </c>
      <c r="E27" s="494" t="s">
        <v>3486</v>
      </c>
      <c r="F27" s="494" t="s">
        <v>3318</v>
      </c>
      <c r="G27" s="1017" t="s">
        <v>3950</v>
      </c>
      <c r="H27" s="1018"/>
    </row>
    <row r="28" spans="1:8" s="29" customFormat="1" ht="13.5" thickTop="1" x14ac:dyDescent="0.2">
      <c r="A28" s="493" t="s">
        <v>6465</v>
      </c>
      <c r="B28" s="492" t="s">
        <v>6500</v>
      </c>
      <c r="C28" s="492" t="s">
        <v>6499</v>
      </c>
      <c r="D28" s="490" t="s">
        <v>6498</v>
      </c>
      <c r="E28" s="491">
        <v>5136</v>
      </c>
      <c r="F28" s="490" t="s">
        <v>4342</v>
      </c>
      <c r="G28" s="1013" t="s">
        <v>6497</v>
      </c>
      <c r="H28" s="1014"/>
    </row>
    <row r="29" spans="1:8" s="29" customFormat="1" x14ac:dyDescent="0.2">
      <c r="A29" s="485" t="s">
        <v>6496</v>
      </c>
      <c r="B29" s="102" t="s">
        <v>6495</v>
      </c>
      <c r="C29" s="102" t="s">
        <v>6494</v>
      </c>
      <c r="D29" s="90" t="s">
        <v>6493</v>
      </c>
      <c r="E29" s="92">
        <v>5221</v>
      </c>
      <c r="F29" s="90" t="s">
        <v>3488</v>
      </c>
      <c r="G29" s="985" t="s">
        <v>6492</v>
      </c>
      <c r="H29" s="999"/>
    </row>
    <row r="30" spans="1:8" s="29" customFormat="1" ht="25.5" customHeight="1" x14ac:dyDescent="0.2">
      <c r="A30" s="485" t="s">
        <v>6491</v>
      </c>
      <c r="B30" s="102" t="s">
        <v>6490</v>
      </c>
      <c r="C30" s="102" t="s">
        <v>6489</v>
      </c>
      <c r="D30" s="90" t="s">
        <v>4298</v>
      </c>
      <c r="E30" s="92">
        <v>5282</v>
      </c>
      <c r="F30" s="90" t="s">
        <v>3744</v>
      </c>
      <c r="G30" s="929" t="s">
        <v>6488</v>
      </c>
      <c r="H30" s="1021"/>
    </row>
    <row r="31" spans="1:8" s="29" customFormat="1" x14ac:dyDescent="0.2">
      <c r="A31" s="485" t="s">
        <v>6487</v>
      </c>
      <c r="B31" s="102" t="s">
        <v>6486</v>
      </c>
      <c r="C31" s="102" t="s">
        <v>6485</v>
      </c>
      <c r="D31" s="90" t="s">
        <v>6484</v>
      </c>
      <c r="E31" s="92">
        <v>5244</v>
      </c>
      <c r="F31" s="90" t="s">
        <v>3488</v>
      </c>
      <c r="G31" s="929" t="s">
        <v>6483</v>
      </c>
      <c r="H31" s="1021"/>
    </row>
    <row r="32" spans="1:8" s="29" customFormat="1" x14ac:dyDescent="0.2">
      <c r="A32" s="485" t="s">
        <v>6482</v>
      </c>
      <c r="B32" s="102" t="s">
        <v>6348</v>
      </c>
      <c r="C32" s="102" t="s">
        <v>6481</v>
      </c>
      <c r="D32" s="90" t="s">
        <v>6480</v>
      </c>
      <c r="E32" s="92">
        <v>5286</v>
      </c>
      <c r="F32" s="90" t="s">
        <v>3744</v>
      </c>
      <c r="G32" s="929" t="s">
        <v>6479</v>
      </c>
      <c r="H32" s="1021"/>
    </row>
    <row r="33" spans="1:8" s="29" customFormat="1" x14ac:dyDescent="0.2">
      <c r="A33" s="485" t="s">
        <v>6478</v>
      </c>
      <c r="B33" s="102" t="s">
        <v>6477</v>
      </c>
      <c r="C33" s="102" t="s">
        <v>6476</v>
      </c>
      <c r="D33" s="90" t="s">
        <v>6475</v>
      </c>
      <c r="E33" s="92">
        <v>5241</v>
      </c>
      <c r="F33" s="90" t="s">
        <v>3744</v>
      </c>
      <c r="G33" s="929" t="s">
        <v>6474</v>
      </c>
      <c r="H33" s="1021"/>
    </row>
    <row r="34" spans="1:8" x14ac:dyDescent="0.2">
      <c r="A34" s="484" t="s">
        <v>6473</v>
      </c>
      <c r="B34" s="443" t="s">
        <v>6472</v>
      </c>
      <c r="C34" s="102" t="s">
        <v>6471</v>
      </c>
      <c r="D34" s="75" t="s">
        <v>6432</v>
      </c>
      <c r="E34" s="76">
        <v>5225</v>
      </c>
      <c r="F34" s="75" t="s">
        <v>3936</v>
      </c>
      <c r="G34" s="994" t="s">
        <v>5424</v>
      </c>
      <c r="H34" s="995"/>
    </row>
    <row r="35" spans="1:8" x14ac:dyDescent="0.2">
      <c r="A35" s="484" t="s">
        <v>6470</v>
      </c>
      <c r="B35" s="443" t="s">
        <v>6469</v>
      </c>
      <c r="C35" s="102" t="s">
        <v>6468</v>
      </c>
      <c r="D35" s="75" t="s">
        <v>6467</v>
      </c>
      <c r="E35" s="76">
        <v>5244</v>
      </c>
      <c r="F35" s="75" t="s">
        <v>799</v>
      </c>
      <c r="G35" s="994" t="s">
        <v>6466</v>
      </c>
      <c r="H35" s="995"/>
    </row>
    <row r="36" spans="1:8" x14ac:dyDescent="0.2">
      <c r="A36" s="484" t="s">
        <v>6465</v>
      </c>
      <c r="B36" s="993" t="s">
        <v>5299</v>
      </c>
      <c r="C36" s="993"/>
      <c r="D36" s="993"/>
      <c r="E36" s="993"/>
      <c r="F36" s="993"/>
      <c r="G36" s="994" t="s">
        <v>6464</v>
      </c>
      <c r="H36" s="995"/>
    </row>
    <row r="37" spans="1:8" x14ac:dyDescent="0.2">
      <c r="A37" s="484" t="s">
        <v>6463</v>
      </c>
      <c r="B37" s="443" t="s">
        <v>6462</v>
      </c>
      <c r="C37" s="102" t="s">
        <v>6461</v>
      </c>
      <c r="D37" s="75" t="s">
        <v>6460</v>
      </c>
      <c r="E37" s="76">
        <v>5123</v>
      </c>
      <c r="F37" s="75" t="s">
        <v>3744</v>
      </c>
      <c r="G37" s="994" t="s">
        <v>6459</v>
      </c>
      <c r="H37" s="995"/>
    </row>
    <row r="38" spans="1:8" x14ac:dyDescent="0.2">
      <c r="A38" s="484" t="s">
        <v>8068</v>
      </c>
      <c r="B38" s="489" t="s">
        <v>6457</v>
      </c>
      <c r="C38" s="456" t="s">
        <v>6456</v>
      </c>
      <c r="D38" s="836" t="s">
        <v>8069</v>
      </c>
      <c r="E38" s="76">
        <v>5060</v>
      </c>
      <c r="F38" s="487" t="s">
        <v>3744</v>
      </c>
      <c r="G38" s="1040" t="s">
        <v>8070</v>
      </c>
      <c r="H38" s="992"/>
    </row>
    <row r="39" spans="1:8" s="820" customFormat="1" x14ac:dyDescent="0.2">
      <c r="A39" s="484" t="s">
        <v>8071</v>
      </c>
      <c r="B39" s="837" t="s">
        <v>8062</v>
      </c>
      <c r="C39" s="833" t="s">
        <v>8063</v>
      </c>
      <c r="D39" s="836" t="s">
        <v>8072</v>
      </c>
      <c r="E39" s="76">
        <v>5059</v>
      </c>
      <c r="F39" s="836" t="s">
        <v>3744</v>
      </c>
      <c r="G39" s="1040" t="s">
        <v>8073</v>
      </c>
      <c r="H39" s="1156"/>
    </row>
    <row r="40" spans="1:8" x14ac:dyDescent="0.2">
      <c r="A40" s="508" t="s">
        <v>6445</v>
      </c>
      <c r="B40" s="507" t="s">
        <v>6455</v>
      </c>
      <c r="C40" s="506" t="s">
        <v>6444</v>
      </c>
      <c r="D40" s="827" t="s">
        <v>6454</v>
      </c>
      <c r="E40" s="505">
        <v>5070</v>
      </c>
      <c r="F40" s="827" t="s">
        <v>3744</v>
      </c>
      <c r="G40" s="828" t="s">
        <v>8074</v>
      </c>
      <c r="H40" s="829"/>
    </row>
    <row r="41" spans="1:8" s="820" customFormat="1" x14ac:dyDescent="0.2">
      <c r="A41" s="484" t="s">
        <v>6448</v>
      </c>
      <c r="B41" s="837" t="s">
        <v>8064</v>
      </c>
      <c r="C41" s="833" t="s">
        <v>6447</v>
      </c>
      <c r="D41" s="836" t="s">
        <v>6446</v>
      </c>
      <c r="E41" s="76">
        <v>5045</v>
      </c>
      <c r="F41" s="836" t="s">
        <v>3744</v>
      </c>
      <c r="G41" s="991"/>
      <c r="H41" s="1145"/>
    </row>
    <row r="42" spans="1:8" x14ac:dyDescent="0.2">
      <c r="A42" s="484" t="s">
        <v>6453</v>
      </c>
      <c r="B42" s="837" t="s">
        <v>6452</v>
      </c>
      <c r="C42" s="833" t="s">
        <v>6451</v>
      </c>
      <c r="D42" s="836" t="s">
        <v>6450</v>
      </c>
      <c r="E42" s="841">
        <v>5069</v>
      </c>
      <c r="F42" s="836" t="s">
        <v>3744</v>
      </c>
      <c r="G42" s="1356" t="s">
        <v>6449</v>
      </c>
      <c r="H42" s="1357"/>
    </row>
    <row r="43" spans="1:8" x14ac:dyDescent="0.2">
      <c r="A43" s="484" t="s">
        <v>6443</v>
      </c>
      <c r="B43" s="816" t="s">
        <v>6442</v>
      </c>
      <c r="C43" s="102" t="s">
        <v>6441</v>
      </c>
      <c r="D43" s="817" t="s">
        <v>6440</v>
      </c>
      <c r="E43" s="76">
        <v>5071</v>
      </c>
      <c r="F43" s="817" t="s">
        <v>1099</v>
      </c>
      <c r="G43" s="1354" t="s">
        <v>5424</v>
      </c>
      <c r="H43" s="992"/>
    </row>
    <row r="44" spans="1:8" x14ac:dyDescent="0.2">
      <c r="A44" s="484" t="s">
        <v>8079</v>
      </c>
      <c r="B44" s="816" t="s">
        <v>6439</v>
      </c>
      <c r="C44" s="833" t="s">
        <v>6438</v>
      </c>
      <c r="D44" s="836" t="s">
        <v>8080</v>
      </c>
      <c r="E44" s="76">
        <v>5078</v>
      </c>
      <c r="F44" s="836" t="s">
        <v>116</v>
      </c>
      <c r="G44" s="1040" t="s">
        <v>6264</v>
      </c>
      <c r="H44" s="992"/>
    </row>
    <row r="45" spans="1:8" s="29" customFormat="1" x14ac:dyDescent="0.2">
      <c r="A45" s="485" t="s">
        <v>8065</v>
      </c>
      <c r="B45" s="833" t="s">
        <v>6439</v>
      </c>
      <c r="C45" s="833" t="s">
        <v>8066</v>
      </c>
      <c r="D45" s="834" t="s">
        <v>8067</v>
      </c>
      <c r="E45" s="92">
        <v>5106</v>
      </c>
      <c r="F45" s="834" t="s">
        <v>116</v>
      </c>
      <c r="G45" s="1151" t="s">
        <v>8078</v>
      </c>
      <c r="H45" s="1355"/>
    </row>
    <row r="46" spans="1:8" x14ac:dyDescent="0.2">
      <c r="A46" s="508" t="s">
        <v>8081</v>
      </c>
      <c r="B46" s="507" t="s">
        <v>8085</v>
      </c>
      <c r="C46" s="506" t="s">
        <v>8091</v>
      </c>
      <c r="D46" s="827" t="s">
        <v>8082</v>
      </c>
      <c r="E46" s="505">
        <v>5094</v>
      </c>
      <c r="F46" s="827" t="s">
        <v>1040</v>
      </c>
      <c r="G46" s="1154" t="s">
        <v>8083</v>
      </c>
      <c r="H46" s="1155"/>
    </row>
    <row r="47" spans="1:8" x14ac:dyDescent="0.2">
      <c r="A47" s="484" t="s">
        <v>8084</v>
      </c>
      <c r="B47" s="837" t="s">
        <v>8086</v>
      </c>
      <c r="C47" s="833" t="s">
        <v>8087</v>
      </c>
      <c r="D47" s="836" t="s">
        <v>8088</v>
      </c>
      <c r="E47" s="76">
        <v>5093</v>
      </c>
      <c r="F47" s="836" t="s">
        <v>3487</v>
      </c>
      <c r="G47" s="1354"/>
      <c r="H47" s="992"/>
    </row>
    <row r="48" spans="1:8" x14ac:dyDescent="0.2">
      <c r="A48" s="484" t="s">
        <v>8089</v>
      </c>
      <c r="B48" s="837" t="s">
        <v>8075</v>
      </c>
      <c r="C48" s="833" t="s">
        <v>8076</v>
      </c>
      <c r="D48" s="836" t="s">
        <v>8090</v>
      </c>
      <c r="E48" s="76">
        <v>5073</v>
      </c>
      <c r="F48" s="836" t="s">
        <v>3744</v>
      </c>
      <c r="G48" s="1040" t="s">
        <v>8077</v>
      </c>
      <c r="H48" s="992"/>
    </row>
    <row r="49" spans="1:8" x14ac:dyDescent="0.2">
      <c r="A49" s="484" t="s">
        <v>8092</v>
      </c>
      <c r="B49" s="837" t="s">
        <v>8093</v>
      </c>
      <c r="C49" s="833" t="s">
        <v>8094</v>
      </c>
      <c r="D49" s="836" t="s">
        <v>435</v>
      </c>
      <c r="E49" s="76">
        <v>5097</v>
      </c>
      <c r="F49" s="836" t="s">
        <v>116</v>
      </c>
      <c r="G49" s="1040" t="s">
        <v>4295</v>
      </c>
      <c r="H49" s="992"/>
    </row>
    <row r="50" spans="1:8" x14ac:dyDescent="0.2">
      <c r="A50" s="484" t="s">
        <v>8095</v>
      </c>
      <c r="B50" s="837" t="s">
        <v>8096</v>
      </c>
      <c r="C50" s="833" t="s">
        <v>8097</v>
      </c>
      <c r="D50" s="836" t="s">
        <v>8098</v>
      </c>
      <c r="E50" s="76">
        <v>5068</v>
      </c>
      <c r="F50" s="836" t="s">
        <v>3487</v>
      </c>
      <c r="G50" s="1354"/>
      <c r="H50" s="992"/>
    </row>
    <row r="51" spans="1:8" x14ac:dyDescent="0.2">
      <c r="A51" s="484" t="s">
        <v>6458</v>
      </c>
      <c r="B51" s="837" t="s">
        <v>8099</v>
      </c>
      <c r="C51" s="833" t="s">
        <v>8100</v>
      </c>
      <c r="D51" s="836" t="s">
        <v>8101</v>
      </c>
      <c r="E51" s="76">
        <v>5026</v>
      </c>
      <c r="F51" s="836" t="s">
        <v>3744</v>
      </c>
      <c r="G51" s="1040" t="s">
        <v>8102</v>
      </c>
      <c r="H51" s="992"/>
    </row>
    <row r="52" spans="1:8" x14ac:dyDescent="0.2">
      <c r="A52" s="484" t="s">
        <v>8103</v>
      </c>
      <c r="B52" s="837" t="s">
        <v>8104</v>
      </c>
      <c r="C52" s="837" t="s">
        <v>8105</v>
      </c>
      <c r="D52" s="837" t="s">
        <v>8106</v>
      </c>
      <c r="E52" s="842">
        <v>5026</v>
      </c>
      <c r="F52" s="837" t="s">
        <v>3744</v>
      </c>
      <c r="G52" s="1040" t="s">
        <v>8107</v>
      </c>
      <c r="H52" s="992"/>
    </row>
    <row r="53" spans="1:8" s="820" customFormat="1" x14ac:dyDescent="0.2">
      <c r="A53" s="484" t="s">
        <v>8108</v>
      </c>
      <c r="B53" s="837" t="s">
        <v>8041</v>
      </c>
      <c r="C53" s="837" t="s">
        <v>8042</v>
      </c>
      <c r="D53" s="837" t="s">
        <v>8109</v>
      </c>
      <c r="E53" s="842">
        <v>5032</v>
      </c>
      <c r="F53" s="837" t="s">
        <v>3744</v>
      </c>
      <c r="G53" s="1040" t="s">
        <v>8110</v>
      </c>
      <c r="H53" s="1156"/>
    </row>
    <row r="54" spans="1:8" s="820" customFormat="1" x14ac:dyDescent="0.2">
      <c r="A54" s="484" t="s">
        <v>8111</v>
      </c>
      <c r="B54" s="837" t="s">
        <v>8112</v>
      </c>
      <c r="C54" s="837" t="s">
        <v>8113</v>
      </c>
      <c r="D54" s="837" t="s">
        <v>8114</v>
      </c>
      <c r="E54" s="842">
        <v>5150</v>
      </c>
      <c r="F54" s="837" t="s">
        <v>116</v>
      </c>
      <c r="G54" s="1040" t="s">
        <v>8115</v>
      </c>
      <c r="H54" s="1156"/>
    </row>
    <row r="55" spans="1:8" s="820" customFormat="1" x14ac:dyDescent="0.2">
      <c r="A55" s="484" t="s">
        <v>8116</v>
      </c>
      <c r="B55" s="837" t="s">
        <v>8117</v>
      </c>
      <c r="C55" s="837" t="s">
        <v>8118</v>
      </c>
      <c r="D55" s="837" t="s">
        <v>8119</v>
      </c>
      <c r="E55" s="842">
        <v>5115</v>
      </c>
      <c r="F55" s="837" t="s">
        <v>4342</v>
      </c>
      <c r="G55" s="1040"/>
      <c r="H55" s="1156"/>
    </row>
    <row r="56" spans="1:8" x14ac:dyDescent="0.2">
      <c r="A56" s="484" t="s">
        <v>8120</v>
      </c>
      <c r="B56" s="837" t="s">
        <v>8121</v>
      </c>
      <c r="C56" s="837" t="s">
        <v>8122</v>
      </c>
      <c r="D56" s="837" t="s">
        <v>8123</v>
      </c>
      <c r="E56" s="486">
        <v>5093</v>
      </c>
      <c r="F56" s="837" t="s">
        <v>4342</v>
      </c>
      <c r="G56" s="991"/>
      <c r="H56" s="1145"/>
    </row>
    <row r="57" spans="1:8" s="820" customFormat="1" x14ac:dyDescent="0.2">
      <c r="A57" s="504" t="s">
        <v>8124</v>
      </c>
      <c r="B57" s="838" t="s">
        <v>8125</v>
      </c>
      <c r="C57" s="838" t="s">
        <v>8126</v>
      </c>
      <c r="D57" s="838" t="s">
        <v>8127</v>
      </c>
      <c r="E57" s="503">
        <v>5089</v>
      </c>
      <c r="F57" s="838" t="s">
        <v>116</v>
      </c>
      <c r="G57" s="1040" t="s">
        <v>8128</v>
      </c>
      <c r="H57" s="1145"/>
    </row>
    <row r="58" spans="1:8" s="820" customFormat="1" x14ac:dyDescent="0.2">
      <c r="A58" s="504" t="s">
        <v>8129</v>
      </c>
      <c r="B58" s="838" t="s">
        <v>8130</v>
      </c>
      <c r="C58" s="838" t="s">
        <v>8131</v>
      </c>
      <c r="D58" s="838" t="s">
        <v>8132</v>
      </c>
      <c r="E58" s="503">
        <v>5116</v>
      </c>
      <c r="F58" s="838" t="s">
        <v>116</v>
      </c>
      <c r="G58" s="822" t="s">
        <v>8133</v>
      </c>
      <c r="H58" s="826"/>
    </row>
    <row r="59" spans="1:8" s="820" customFormat="1" x14ac:dyDescent="0.2">
      <c r="A59" s="504" t="s">
        <v>8134</v>
      </c>
      <c r="B59" s="838" t="s">
        <v>8135</v>
      </c>
      <c r="C59" s="838" t="s">
        <v>8136</v>
      </c>
      <c r="D59" s="838" t="s">
        <v>7266</v>
      </c>
      <c r="E59" s="503">
        <v>5118</v>
      </c>
      <c r="F59" s="838" t="s">
        <v>116</v>
      </c>
      <c r="G59" s="822" t="s">
        <v>8137</v>
      </c>
      <c r="H59" s="826"/>
    </row>
    <row r="60" spans="1:8" s="820" customFormat="1" x14ac:dyDescent="0.2">
      <c r="A60" s="504" t="s">
        <v>8138</v>
      </c>
      <c r="B60" s="838" t="s">
        <v>8139</v>
      </c>
      <c r="C60" s="838" t="s">
        <v>8140</v>
      </c>
      <c r="D60" s="838" t="s">
        <v>8141</v>
      </c>
      <c r="E60" s="503">
        <v>5083</v>
      </c>
      <c r="F60" s="838" t="s">
        <v>4342</v>
      </c>
      <c r="G60" s="815"/>
      <c r="H60" s="826"/>
    </row>
    <row r="61" spans="1:8" x14ac:dyDescent="0.2">
      <c r="A61" s="504" t="s">
        <v>8089</v>
      </c>
      <c r="B61" s="1351" t="s">
        <v>5299</v>
      </c>
      <c r="C61" s="1352"/>
      <c r="D61" s="1352"/>
      <c r="E61" s="1352"/>
      <c r="F61" s="1353"/>
      <c r="G61" s="991" t="s">
        <v>6424</v>
      </c>
      <c r="H61" s="1145"/>
    </row>
    <row r="62" spans="1:8" s="29" customFormat="1" ht="13.5" thickBot="1" x14ac:dyDescent="0.25">
      <c r="A62" s="482" t="s">
        <v>8142</v>
      </c>
      <c r="B62" s="843" t="s">
        <v>8143</v>
      </c>
      <c r="C62" s="843" t="s">
        <v>8144</v>
      </c>
      <c r="D62" s="839" t="s">
        <v>8145</v>
      </c>
      <c r="E62" s="480">
        <v>5114</v>
      </c>
      <c r="F62" s="479" t="s">
        <v>3744</v>
      </c>
      <c r="G62" s="1146" t="s">
        <v>8146</v>
      </c>
      <c r="H62" s="1020"/>
    </row>
    <row r="63" spans="1:8" ht="13.5" thickTop="1" x14ac:dyDescent="0.2"/>
  </sheetData>
  <mergeCells count="64">
    <mergeCell ref="A1:B1"/>
    <mergeCell ref="A11:H11"/>
    <mergeCell ref="A12:B12"/>
    <mergeCell ref="C12:D12"/>
    <mergeCell ref="E12:F12"/>
    <mergeCell ref="C1:H1"/>
    <mergeCell ref="C2:H2"/>
    <mergeCell ref="A3:B3"/>
    <mergeCell ref="D4:E4"/>
    <mergeCell ref="A2:B2"/>
    <mergeCell ref="G6:H7"/>
    <mergeCell ref="G4:H5"/>
    <mergeCell ref="B8:D8"/>
    <mergeCell ref="E8:G8"/>
    <mergeCell ref="B9:D9"/>
    <mergeCell ref="G45:H45"/>
    <mergeCell ref="B36:F36"/>
    <mergeCell ref="G42:H42"/>
    <mergeCell ref="B22:H22"/>
    <mergeCell ref="G47:H47"/>
    <mergeCell ref="G46:H46"/>
    <mergeCell ref="G43:H43"/>
    <mergeCell ref="D24:F24"/>
    <mergeCell ref="G27:H27"/>
    <mergeCell ref="G29:H29"/>
    <mergeCell ref="A24:B24"/>
    <mergeCell ref="A25:B25"/>
    <mergeCell ref="G38:H38"/>
    <mergeCell ref="G41:H41"/>
    <mergeCell ref="D25:F25"/>
    <mergeCell ref="G34:H34"/>
    <mergeCell ref="G28:H28"/>
    <mergeCell ref="A13:B13"/>
    <mergeCell ref="C13:D13"/>
    <mergeCell ref="E13:F13"/>
    <mergeCell ref="G24:H24"/>
    <mergeCell ref="G25:H25"/>
    <mergeCell ref="B20:H20"/>
    <mergeCell ref="B18:C18"/>
    <mergeCell ref="E18:H18"/>
    <mergeCell ref="E19:F19"/>
    <mergeCell ref="A14:H14"/>
    <mergeCell ref="G62:H62"/>
    <mergeCell ref="G30:H30"/>
    <mergeCell ref="G31:H31"/>
    <mergeCell ref="G32:H32"/>
    <mergeCell ref="G33:H33"/>
    <mergeCell ref="G35:H35"/>
    <mergeCell ref="G36:H36"/>
    <mergeCell ref="G37:H37"/>
    <mergeCell ref="G44:H44"/>
    <mergeCell ref="G51:H51"/>
    <mergeCell ref="G61:H61"/>
    <mergeCell ref="G48:H48"/>
    <mergeCell ref="G49:H49"/>
    <mergeCell ref="G50:H50"/>
    <mergeCell ref="G52:H52"/>
    <mergeCell ref="G39:H39"/>
    <mergeCell ref="G53:H53"/>
    <mergeCell ref="G54:H54"/>
    <mergeCell ref="G55:H55"/>
    <mergeCell ref="G57:H57"/>
    <mergeCell ref="B61:F61"/>
    <mergeCell ref="G56:H56"/>
  </mergeCells>
  <hyperlinks>
    <hyperlink ref="D4:E4" location="Anthem!A1" display="Anthem Trail" xr:uid="{00000000-0004-0000-3600-000000000000}"/>
    <hyperlink ref="A2:B2" location="Overview!A1" tooltip="Go to Trail Network Overview sheet" display="Trail Network Overview" xr:uid="{00000000-0004-0000-3600-000001000000}"/>
    <hyperlink ref="D5" location="CoalCreek!A1" display="Coal Creek Trail" xr:uid="{00000000-0004-0000-3600-000002000000}"/>
  </hyperlinks>
  <pageMargins left="1" right="0.75" top="0.75" bottom="0.75" header="0.5" footer="0.5"/>
  <pageSetup scale="76" orientation="portrait" r:id="rId1"/>
  <headerFooter alignWithMargins="0">
    <oddHeader>&amp;L&amp;"Arial,Bold"&amp;Uhttp://geobiking.org&amp;C&amp;F</oddHeader>
    <oddFooter>&amp;LAuthor: &amp;"Arial,Bold"Robert Prehn&amp;CData free for personal use and remains property of author.&amp;R&amp;D</oddFooter>
  </headerFooter>
  <webPublishItems count="1">
    <webPublishItem id="22415" divId="CO_DN_22415" sourceType="sheet" destinationFile="C:\GPS\Bicycle\CO_DN\CO_DN_VRE.htm" title="CO_DN VRE Trail Description"/>
  </webPublishItem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28">
    <pageSetUpPr fitToPage="1"/>
  </sheetPr>
  <dimension ref="A1:H54"/>
  <sheetViews>
    <sheetView zoomScaleNormal="100" workbookViewId="0">
      <selection sqref="A1:B1"/>
    </sheetView>
  </sheetViews>
  <sheetFormatPr defaultRowHeight="12.75" x14ac:dyDescent="0.2"/>
  <cols>
    <col min="1" max="1" width="10.42578125" bestFit="1" customWidth="1"/>
    <col min="2" max="2" width="10.140625" bestFit="1" customWidth="1"/>
    <col min="3" max="3" width="12.140625" bestFit="1" customWidth="1"/>
    <col min="4" max="4" width="19.140625" bestFit="1" customWidth="1"/>
    <col min="5" max="5" width="8" bestFit="1" customWidth="1"/>
    <col min="6" max="6" width="14.7109375" bestFit="1" customWidth="1"/>
    <col min="7" max="7" width="8.140625" bestFit="1" customWidth="1"/>
    <col min="8" max="8" width="29.42578125" customWidth="1"/>
  </cols>
  <sheetData>
    <row r="1" spans="1:8" ht="23.25" customHeight="1" x14ac:dyDescent="0.2">
      <c r="A1" s="870" t="s">
        <v>6537</v>
      </c>
      <c r="B1" s="870"/>
      <c r="C1" s="1361" t="s">
        <v>1351</v>
      </c>
      <c r="D1" s="889"/>
      <c r="E1" s="889"/>
      <c r="F1" s="889"/>
      <c r="G1" s="889"/>
      <c r="H1" s="889"/>
    </row>
    <row r="2" spans="1:8" ht="26.25" customHeight="1" x14ac:dyDescent="0.2">
      <c r="A2" s="874" t="s">
        <v>2679</v>
      </c>
      <c r="B2" s="874"/>
      <c r="C2" s="875" t="s">
        <v>1352</v>
      </c>
      <c r="D2" s="875"/>
      <c r="E2" s="875"/>
      <c r="F2" s="875"/>
      <c r="G2" s="875"/>
      <c r="H2" s="875"/>
    </row>
    <row r="3" spans="1:8" x14ac:dyDescent="0.2">
      <c r="A3" s="874"/>
      <c r="B3" s="874"/>
      <c r="D3" s="2"/>
      <c r="E3" s="25"/>
      <c r="F3" s="25"/>
      <c r="G3" s="25"/>
      <c r="H3" s="25"/>
    </row>
    <row r="4" spans="1:8" ht="12.75" customHeight="1" x14ac:dyDescent="0.2">
      <c r="A4" s="186" t="s">
        <v>2545</v>
      </c>
      <c r="B4" s="271" t="s">
        <v>270</v>
      </c>
      <c r="C4" s="27" t="s">
        <v>220</v>
      </c>
      <c r="D4" s="2" t="s">
        <v>1159</v>
      </c>
      <c r="E4" s="25"/>
      <c r="F4" s="27" t="s">
        <v>3975</v>
      </c>
      <c r="G4" s="876" t="s">
        <v>3676</v>
      </c>
      <c r="H4" s="876"/>
    </row>
    <row r="5" spans="1:8" x14ac:dyDescent="0.2">
      <c r="C5" s="27"/>
      <c r="D5" s="874" t="s">
        <v>5151</v>
      </c>
      <c r="E5" s="874"/>
      <c r="F5" s="34"/>
      <c r="G5" s="876"/>
      <c r="H5" s="876"/>
    </row>
    <row r="6" spans="1:8" x14ac:dyDescent="0.2">
      <c r="A6" s="28" t="s">
        <v>5202</v>
      </c>
      <c r="B6" s="3">
        <f>COUNT(E25:E52)</f>
        <v>25</v>
      </c>
      <c r="D6" s="874" t="s">
        <v>505</v>
      </c>
      <c r="E6" s="874"/>
      <c r="F6" s="201"/>
      <c r="G6" s="876"/>
      <c r="H6" s="876"/>
    </row>
    <row r="7" spans="1:8" x14ac:dyDescent="0.2">
      <c r="C7" s="9"/>
      <c r="D7" s="2"/>
      <c r="F7" s="200" t="s">
        <v>4871</v>
      </c>
      <c r="G7" s="876" t="s">
        <v>4873</v>
      </c>
      <c r="H7" s="876"/>
    </row>
    <row r="8" spans="1:8" ht="13.5" thickBot="1" x14ac:dyDescent="0.25">
      <c r="C8" s="9"/>
      <c r="D8" s="2"/>
      <c r="F8" s="205">
        <v>39568</v>
      </c>
      <c r="G8" s="876"/>
      <c r="H8" s="876"/>
    </row>
    <row r="9" spans="1:8" x14ac:dyDescent="0.2">
      <c r="A9" s="877" t="s">
        <v>5619</v>
      </c>
      <c r="B9" s="878"/>
      <c r="C9" s="878"/>
      <c r="D9" s="878"/>
      <c r="E9" s="878"/>
      <c r="F9" s="878"/>
      <c r="G9" s="878"/>
      <c r="H9" s="879"/>
    </row>
    <row r="10" spans="1:8" s="24" customFormat="1" ht="13.5" thickBot="1" x14ac:dyDescent="0.25">
      <c r="A10" s="880" t="s">
        <v>3816</v>
      </c>
      <c r="B10" s="881"/>
      <c r="C10" s="882" t="s">
        <v>3817</v>
      </c>
      <c r="D10" s="882"/>
      <c r="E10" s="882" t="s">
        <v>3818</v>
      </c>
      <c r="F10" s="882"/>
      <c r="G10" s="191"/>
      <c r="H10" s="196" t="s">
        <v>530</v>
      </c>
    </row>
    <row r="11" spans="1:8" ht="13.5" thickBot="1" x14ac:dyDescent="0.25">
      <c r="A11" s="883"/>
      <c r="B11" s="883"/>
      <c r="C11" s="974">
        <v>15.6</v>
      </c>
      <c r="D11" s="941"/>
      <c r="E11" s="883">
        <v>12.7</v>
      </c>
      <c r="F11" s="883"/>
      <c r="G11" s="192"/>
      <c r="H11" s="3">
        <f>C11</f>
        <v>15.6</v>
      </c>
    </row>
    <row r="12" spans="1:8" x14ac:dyDescent="0.2">
      <c r="A12" s="867" t="s">
        <v>3366</v>
      </c>
      <c r="B12" s="868"/>
      <c r="C12" s="868"/>
      <c r="D12" s="868"/>
      <c r="E12" s="868"/>
      <c r="F12" s="868"/>
      <c r="G12" s="868"/>
      <c r="H12" s="869"/>
    </row>
    <row r="13" spans="1:8" ht="13.5" thickBot="1" x14ac:dyDescent="0.25">
      <c r="A13" s="12" t="s">
        <v>3819</v>
      </c>
      <c r="B13" s="13" t="s">
        <v>3820</v>
      </c>
      <c r="C13" s="14" t="s">
        <v>3821</v>
      </c>
      <c r="D13" s="13" t="s">
        <v>3822</v>
      </c>
      <c r="E13" s="13" t="s">
        <v>3823</v>
      </c>
      <c r="F13" s="13" t="s">
        <v>3363</v>
      </c>
      <c r="G13" s="13" t="s">
        <v>1388</v>
      </c>
      <c r="H13" s="195" t="s">
        <v>3824</v>
      </c>
    </row>
    <row r="14" spans="1:8" s="8" customFormat="1" x14ac:dyDescent="0.2">
      <c r="A14" s="21">
        <f>E25</f>
        <v>5451</v>
      </c>
      <c r="B14" s="21">
        <f>E25</f>
        <v>5451</v>
      </c>
      <c r="C14" s="22">
        <v>5374</v>
      </c>
      <c r="D14" s="22">
        <v>5704</v>
      </c>
      <c r="E14" s="22">
        <f>B14 - A14</f>
        <v>0</v>
      </c>
      <c r="F14" s="22">
        <v>906</v>
      </c>
      <c r="G14" s="22"/>
      <c r="H14" s="3">
        <v>2</v>
      </c>
    </row>
    <row r="15" spans="1:8" s="8" customFormat="1" x14ac:dyDescent="0.2">
      <c r="A15" s="19"/>
      <c r="B15" s="19"/>
      <c r="C15" s="16"/>
      <c r="D15" s="17"/>
      <c r="E15" s="17"/>
      <c r="F15" s="17"/>
      <c r="G15" s="17"/>
      <c r="H15" s="17"/>
    </row>
    <row r="16" spans="1:8" s="8" customFormat="1" x14ac:dyDescent="0.2">
      <c r="A16" s="148" t="s">
        <v>3079</v>
      </c>
      <c r="B16" s="891" t="s">
        <v>3360</v>
      </c>
      <c r="C16" s="892"/>
      <c r="D16" s="175" t="s">
        <v>3080</v>
      </c>
      <c r="E16" s="1360" t="s">
        <v>4067</v>
      </c>
      <c r="F16" s="1360"/>
      <c r="G16" s="1360"/>
      <c r="H16" s="1360"/>
    </row>
    <row r="17" spans="1:8" s="8" customFormat="1" x14ac:dyDescent="0.2">
      <c r="A17" s="19"/>
      <c r="B17" s="19"/>
      <c r="C17" s="16"/>
      <c r="D17" s="175" t="s">
        <v>1165</v>
      </c>
      <c r="E17" s="244" t="s">
        <v>1174</v>
      </c>
      <c r="F17" s="930"/>
      <c r="G17" s="930"/>
      <c r="H17" s="930"/>
    </row>
    <row r="18" spans="1:8" s="8" customFormat="1" ht="12.75" customHeight="1" x14ac:dyDescent="0.2">
      <c r="A18" s="148" t="s">
        <v>3083</v>
      </c>
      <c r="B18" s="901" t="s">
        <v>1353</v>
      </c>
      <c r="C18" s="944"/>
      <c r="D18" s="944"/>
      <c r="E18" s="944"/>
      <c r="F18" s="944"/>
      <c r="G18" s="944"/>
      <c r="H18" s="944"/>
    </row>
    <row r="19" spans="1:8" s="8" customFormat="1" x14ac:dyDescent="0.2">
      <c r="A19" s="19"/>
      <c r="B19" s="19"/>
      <c r="C19" s="16"/>
      <c r="D19" s="17"/>
      <c r="E19" s="17"/>
      <c r="F19" s="17"/>
      <c r="G19" s="17"/>
      <c r="H19" s="17"/>
    </row>
    <row r="20" spans="1:8" s="8" customFormat="1" x14ac:dyDescent="0.2">
      <c r="A20" s="148" t="s">
        <v>4159</v>
      </c>
      <c r="B20" s="1277" t="s">
        <v>895</v>
      </c>
      <c r="C20" s="1277"/>
      <c r="D20" s="1277"/>
      <c r="E20" s="1277"/>
      <c r="F20" s="1277"/>
      <c r="G20" s="1277"/>
      <c r="H20" s="1277"/>
    </row>
    <row r="21" spans="1:8" ht="13.5" thickBot="1" x14ac:dyDescent="0.25">
      <c r="C21" s="1"/>
    </row>
    <row r="22" spans="1:8" ht="13.5" thickBot="1" x14ac:dyDescent="0.25">
      <c r="A22" s="969" t="s">
        <v>2683</v>
      </c>
      <c r="B22" s="969"/>
      <c r="C22" s="168" t="s">
        <v>5913</v>
      </c>
      <c r="D22" s="969" t="s">
        <v>5907</v>
      </c>
      <c r="E22" s="969"/>
      <c r="F22" s="969"/>
      <c r="G22" s="895" t="s">
        <v>5906</v>
      </c>
      <c r="H22" s="896"/>
    </row>
    <row r="23" spans="1:8" ht="13.5" thickBot="1" x14ac:dyDescent="0.25">
      <c r="A23" s="1359" t="s">
        <v>5896</v>
      </c>
      <c r="B23" s="1359"/>
      <c r="C23" s="327" t="s">
        <v>2812</v>
      </c>
      <c r="D23" s="931" t="s">
        <v>1694</v>
      </c>
      <c r="E23" s="971"/>
      <c r="F23" s="971"/>
      <c r="G23" s="973" t="s">
        <v>1695</v>
      </c>
      <c r="H23" s="973"/>
    </row>
    <row r="24" spans="1:8" s="3" customFormat="1" ht="13.5" thickBot="1" x14ac:dyDescent="0.25">
      <c r="A24" s="4" t="s">
        <v>3488</v>
      </c>
      <c r="B24" s="4" t="s">
        <v>3320</v>
      </c>
      <c r="C24" s="5" t="s">
        <v>3319</v>
      </c>
      <c r="D24" s="4" t="s">
        <v>3992</v>
      </c>
      <c r="E24" s="4" t="s">
        <v>3486</v>
      </c>
      <c r="F24" s="4" t="s">
        <v>3318</v>
      </c>
      <c r="G24" s="903" t="s">
        <v>3950</v>
      </c>
      <c r="H24" s="904"/>
    </row>
    <row r="25" spans="1:8" ht="26.25" customHeight="1" x14ac:dyDescent="0.2">
      <c r="A25" s="123" t="s">
        <v>4563</v>
      </c>
      <c r="B25" s="125" t="s">
        <v>801</v>
      </c>
      <c r="C25" s="124" t="s">
        <v>802</v>
      </c>
      <c r="D25" s="125" t="s">
        <v>878</v>
      </c>
      <c r="E25" s="126">
        <v>5451</v>
      </c>
      <c r="F25" s="125" t="s">
        <v>3744</v>
      </c>
      <c r="G25" s="1082" t="s">
        <v>4471</v>
      </c>
      <c r="H25" s="906"/>
    </row>
    <row r="26" spans="1:8" x14ac:dyDescent="0.2">
      <c r="A26" s="127" t="s">
        <v>879</v>
      </c>
      <c r="B26" s="49" t="s">
        <v>2666</v>
      </c>
      <c r="C26" s="50" t="s">
        <v>2665</v>
      </c>
      <c r="D26" s="49" t="s">
        <v>880</v>
      </c>
      <c r="E26" s="128">
        <v>5379</v>
      </c>
      <c r="F26" s="49" t="s">
        <v>3744</v>
      </c>
      <c r="G26" s="929" t="s">
        <v>3778</v>
      </c>
      <c r="H26" s="910"/>
    </row>
    <row r="27" spans="1:8" x14ac:dyDescent="0.2">
      <c r="A27" s="127" t="s">
        <v>3048</v>
      </c>
      <c r="B27" s="49" t="s">
        <v>506</v>
      </c>
      <c r="C27" s="50" t="s">
        <v>507</v>
      </c>
      <c r="D27" s="49" t="s">
        <v>882</v>
      </c>
      <c r="E27" s="128">
        <v>5391</v>
      </c>
      <c r="F27" s="49" t="s">
        <v>3744</v>
      </c>
      <c r="G27" s="929" t="s">
        <v>3047</v>
      </c>
      <c r="H27" s="910"/>
    </row>
    <row r="28" spans="1:8" x14ac:dyDescent="0.2">
      <c r="A28" s="127" t="s">
        <v>881</v>
      </c>
      <c r="B28" s="49" t="s">
        <v>509</v>
      </c>
      <c r="C28" s="50" t="s">
        <v>512</v>
      </c>
      <c r="D28" s="49" t="s">
        <v>883</v>
      </c>
      <c r="E28" s="128">
        <v>5430</v>
      </c>
      <c r="F28" s="49" t="s">
        <v>3744</v>
      </c>
      <c r="G28" s="1037" t="s">
        <v>3558</v>
      </c>
      <c r="H28" s="1038"/>
    </row>
    <row r="29" spans="1:8" x14ac:dyDescent="0.2">
      <c r="A29" s="127" t="s">
        <v>4361</v>
      </c>
      <c r="B29" s="49" t="s">
        <v>3049</v>
      </c>
      <c r="C29" s="50" t="s">
        <v>3050</v>
      </c>
      <c r="D29" s="49" t="s">
        <v>461</v>
      </c>
      <c r="E29" s="128">
        <v>5521</v>
      </c>
      <c r="F29" s="49" t="s">
        <v>3744</v>
      </c>
      <c r="G29" s="1037" t="s">
        <v>3052</v>
      </c>
      <c r="H29" s="1038"/>
    </row>
    <row r="30" spans="1:8" x14ac:dyDescent="0.2">
      <c r="A30" s="127" t="s">
        <v>3539</v>
      </c>
      <c r="B30" s="49" t="s">
        <v>3559</v>
      </c>
      <c r="C30" s="50" t="s">
        <v>3566</v>
      </c>
      <c r="D30" s="49" t="s">
        <v>3560</v>
      </c>
      <c r="E30" s="128">
        <v>5542</v>
      </c>
      <c r="F30" s="49" t="s">
        <v>1099</v>
      </c>
      <c r="G30" s="1037" t="s">
        <v>3561</v>
      </c>
      <c r="H30" s="1038"/>
    </row>
    <row r="31" spans="1:8" x14ac:dyDescent="0.2">
      <c r="A31" s="127" t="s">
        <v>3538</v>
      </c>
      <c r="B31" s="49" t="s">
        <v>3562</v>
      </c>
      <c r="C31" s="50" t="s">
        <v>4614</v>
      </c>
      <c r="D31" s="49" t="s">
        <v>3563</v>
      </c>
      <c r="E31" s="128">
        <v>5541</v>
      </c>
      <c r="F31" s="49" t="s">
        <v>3564</v>
      </c>
      <c r="G31" s="1037" t="s">
        <v>3565</v>
      </c>
      <c r="H31" s="1038"/>
    </row>
    <row r="32" spans="1:8" x14ac:dyDescent="0.2">
      <c r="A32" s="127" t="s">
        <v>3537</v>
      </c>
      <c r="B32" s="49" t="s">
        <v>3567</v>
      </c>
      <c r="C32" s="50" t="s">
        <v>3568</v>
      </c>
      <c r="D32" s="49" t="s">
        <v>3569</v>
      </c>
      <c r="E32" s="128">
        <v>5525</v>
      </c>
      <c r="F32" s="49" t="s">
        <v>1099</v>
      </c>
      <c r="G32" s="1037" t="s">
        <v>4818</v>
      </c>
      <c r="H32" s="1038"/>
    </row>
    <row r="33" spans="1:8" x14ac:dyDescent="0.2">
      <c r="A33" s="127" t="s">
        <v>5518</v>
      </c>
      <c r="B33" s="49" t="s">
        <v>5462</v>
      </c>
      <c r="C33" s="50" t="s">
        <v>5463</v>
      </c>
      <c r="D33" s="49" t="s">
        <v>4362</v>
      </c>
      <c r="E33" s="128">
        <v>5569</v>
      </c>
      <c r="F33" s="49" t="s">
        <v>5017</v>
      </c>
      <c r="G33" s="1037" t="s">
        <v>3053</v>
      </c>
      <c r="H33" s="1038"/>
    </row>
    <row r="34" spans="1:8" x14ac:dyDescent="0.2">
      <c r="A34" s="127" t="s">
        <v>888</v>
      </c>
      <c r="B34" s="49">
        <v>53.252000000000002</v>
      </c>
      <c r="C34" s="50" t="s">
        <v>805</v>
      </c>
      <c r="D34" s="49" t="s">
        <v>886</v>
      </c>
      <c r="E34" s="128">
        <v>5648</v>
      </c>
      <c r="F34" s="49" t="s">
        <v>3744</v>
      </c>
      <c r="G34" s="1037" t="s">
        <v>887</v>
      </c>
      <c r="H34" s="1038"/>
    </row>
    <row r="35" spans="1:8" x14ac:dyDescent="0.2">
      <c r="A35" s="127" t="s">
        <v>5517</v>
      </c>
      <c r="B35" s="49" t="s">
        <v>5454</v>
      </c>
      <c r="C35" s="50" t="s">
        <v>5455</v>
      </c>
      <c r="D35" s="49" t="s">
        <v>5456</v>
      </c>
      <c r="E35" s="128">
        <v>5638</v>
      </c>
      <c r="F35" s="49" t="s">
        <v>5457</v>
      </c>
      <c r="G35" s="1362" t="s">
        <v>5458</v>
      </c>
      <c r="H35" s="1363"/>
    </row>
    <row r="36" spans="1:8" ht="26.25" customHeight="1" x14ac:dyDescent="0.2">
      <c r="A36" s="127" t="s">
        <v>5516</v>
      </c>
      <c r="B36" s="49" t="s">
        <v>5459</v>
      </c>
      <c r="C36" s="50" t="s">
        <v>5460</v>
      </c>
      <c r="D36" s="49" t="s">
        <v>5461</v>
      </c>
      <c r="E36" s="128">
        <v>5605</v>
      </c>
      <c r="F36" s="49" t="s">
        <v>3488</v>
      </c>
      <c r="G36" s="1037" t="s">
        <v>4160</v>
      </c>
      <c r="H36" s="1038"/>
    </row>
    <row r="37" spans="1:8" x14ac:dyDescent="0.2">
      <c r="A37" s="127" t="s">
        <v>5518</v>
      </c>
      <c r="B37" s="929" t="s">
        <v>5299</v>
      </c>
      <c r="C37" s="929"/>
      <c r="D37" s="929"/>
      <c r="E37" s="929"/>
      <c r="F37" s="929"/>
      <c r="G37" s="1037" t="s">
        <v>5464</v>
      </c>
      <c r="H37" s="1038"/>
    </row>
    <row r="38" spans="1:8" x14ac:dyDescent="0.2">
      <c r="A38" s="127" t="s">
        <v>5519</v>
      </c>
      <c r="B38" s="49" t="s">
        <v>5465</v>
      </c>
      <c r="C38" s="50" t="s">
        <v>5466</v>
      </c>
      <c r="D38" s="49" t="s">
        <v>5467</v>
      </c>
      <c r="E38" s="128">
        <v>5477</v>
      </c>
      <c r="F38" s="49" t="s">
        <v>3744</v>
      </c>
      <c r="G38" s="929" t="s">
        <v>5468</v>
      </c>
      <c r="H38" s="910"/>
    </row>
    <row r="39" spans="1:8" ht="25.5" customHeight="1" x14ac:dyDescent="0.2">
      <c r="A39" s="127" t="s">
        <v>5520</v>
      </c>
      <c r="B39" s="49" t="s">
        <v>5469</v>
      </c>
      <c r="C39" s="50" t="s">
        <v>5470</v>
      </c>
      <c r="D39" s="49" t="s">
        <v>5471</v>
      </c>
      <c r="E39" s="128">
        <v>5453</v>
      </c>
      <c r="F39" s="49" t="s">
        <v>3744</v>
      </c>
      <c r="G39" s="929" t="s">
        <v>3526</v>
      </c>
      <c r="H39" s="910"/>
    </row>
    <row r="40" spans="1:8" x14ac:dyDescent="0.2">
      <c r="A40" s="127" t="s">
        <v>1305</v>
      </c>
      <c r="B40" s="49" t="s">
        <v>3527</v>
      </c>
      <c r="C40" s="50" t="s">
        <v>3528</v>
      </c>
      <c r="D40" s="49" t="s">
        <v>3529</v>
      </c>
      <c r="E40" s="128">
        <v>5411</v>
      </c>
      <c r="F40" s="49" t="s">
        <v>3744</v>
      </c>
      <c r="G40" s="929" t="s">
        <v>3530</v>
      </c>
      <c r="H40" s="910"/>
    </row>
    <row r="41" spans="1:8" ht="26.25" customHeight="1" x14ac:dyDescent="0.2">
      <c r="A41" s="127" t="s">
        <v>1306</v>
      </c>
      <c r="B41" s="49" t="s">
        <v>3531</v>
      </c>
      <c r="C41" s="50" t="s">
        <v>3532</v>
      </c>
      <c r="D41" s="49" t="s">
        <v>3533</v>
      </c>
      <c r="E41" s="128">
        <v>5474</v>
      </c>
      <c r="F41" s="49" t="s">
        <v>3488</v>
      </c>
      <c r="G41" s="929" t="s">
        <v>4654</v>
      </c>
      <c r="H41" s="910"/>
    </row>
    <row r="42" spans="1:8" x14ac:dyDescent="0.2">
      <c r="A42" s="127" t="s">
        <v>1307</v>
      </c>
      <c r="B42" s="49" t="s">
        <v>4655</v>
      </c>
      <c r="C42" s="50" t="s">
        <v>4656</v>
      </c>
      <c r="D42" s="49" t="s">
        <v>4657</v>
      </c>
      <c r="E42" s="128">
        <v>5391</v>
      </c>
      <c r="F42" s="49" t="s">
        <v>3488</v>
      </c>
      <c r="G42" s="929" t="s">
        <v>4658</v>
      </c>
      <c r="H42" s="910"/>
    </row>
    <row r="43" spans="1:8" x14ac:dyDescent="0.2">
      <c r="A43" s="127" t="s">
        <v>1308</v>
      </c>
      <c r="B43" s="49" t="s">
        <v>4659</v>
      </c>
      <c r="C43" s="50" t="s">
        <v>4660</v>
      </c>
      <c r="D43" s="49" t="s">
        <v>4661</v>
      </c>
      <c r="E43" s="128">
        <v>5384</v>
      </c>
      <c r="F43" s="49" t="s">
        <v>3485</v>
      </c>
      <c r="G43" s="929" t="s">
        <v>4662</v>
      </c>
      <c r="H43" s="910"/>
    </row>
    <row r="44" spans="1:8" x14ac:dyDescent="0.2">
      <c r="A44" s="127" t="s">
        <v>1309</v>
      </c>
      <c r="B44" s="49" t="s">
        <v>4663</v>
      </c>
      <c r="C44" s="50" t="s">
        <v>4664</v>
      </c>
      <c r="D44" s="49" t="s">
        <v>4363</v>
      </c>
      <c r="E44" s="128">
        <v>5502</v>
      </c>
      <c r="F44" s="49" t="s">
        <v>1099</v>
      </c>
      <c r="G44" s="929" t="s">
        <v>4665</v>
      </c>
      <c r="H44" s="910"/>
    </row>
    <row r="45" spans="1:8" x14ac:dyDescent="0.2">
      <c r="A45" s="127" t="s">
        <v>1310</v>
      </c>
      <c r="B45" s="49" t="s">
        <v>4666</v>
      </c>
      <c r="C45" s="50" t="s">
        <v>4667</v>
      </c>
      <c r="D45" s="49" t="s">
        <v>4668</v>
      </c>
      <c r="E45" s="128">
        <v>5472</v>
      </c>
      <c r="F45" s="49" t="s">
        <v>1099</v>
      </c>
      <c r="G45" s="929" t="s">
        <v>4669</v>
      </c>
      <c r="H45" s="910"/>
    </row>
    <row r="46" spans="1:8" x14ac:dyDescent="0.2">
      <c r="A46" s="127" t="s">
        <v>1311</v>
      </c>
      <c r="B46" s="49" t="s">
        <v>4670</v>
      </c>
      <c r="C46" s="50" t="s">
        <v>4671</v>
      </c>
      <c r="D46" s="49" t="s">
        <v>4672</v>
      </c>
      <c r="E46" s="128">
        <v>5464</v>
      </c>
      <c r="F46" s="49" t="s">
        <v>4673</v>
      </c>
      <c r="G46" s="929" t="s">
        <v>4674</v>
      </c>
      <c r="H46" s="910"/>
    </row>
    <row r="47" spans="1:8" x14ac:dyDescent="0.2">
      <c r="A47" s="127" t="s">
        <v>889</v>
      </c>
      <c r="B47" s="49" t="s">
        <v>4675</v>
      </c>
      <c r="C47" s="50" t="s">
        <v>4676</v>
      </c>
      <c r="D47" s="49" t="s">
        <v>892</v>
      </c>
      <c r="E47" s="128">
        <v>5460</v>
      </c>
      <c r="F47" s="49" t="s">
        <v>3744</v>
      </c>
      <c r="G47" s="929" t="s">
        <v>4201</v>
      </c>
      <c r="H47" s="910"/>
    </row>
    <row r="48" spans="1:8" ht="12.75" customHeight="1" x14ac:dyDescent="0.2">
      <c r="A48" s="127" t="s">
        <v>890</v>
      </c>
      <c r="B48" s="49" t="s">
        <v>4677</v>
      </c>
      <c r="C48" s="50" t="s">
        <v>4678</v>
      </c>
      <c r="D48" s="49" t="s">
        <v>891</v>
      </c>
      <c r="E48" s="128">
        <v>5436</v>
      </c>
      <c r="F48" s="49" t="s">
        <v>3744</v>
      </c>
      <c r="G48" s="929" t="s">
        <v>4202</v>
      </c>
      <c r="H48" s="910"/>
    </row>
    <row r="49" spans="1:8" ht="24.75" customHeight="1" x14ac:dyDescent="0.2">
      <c r="A49" s="127" t="s">
        <v>3048</v>
      </c>
      <c r="B49" s="929" t="s">
        <v>5299</v>
      </c>
      <c r="C49" s="929"/>
      <c r="D49" s="929"/>
      <c r="E49" s="929"/>
      <c r="F49" s="929"/>
      <c r="G49" s="929" t="s">
        <v>2421</v>
      </c>
      <c r="H49" s="910"/>
    </row>
    <row r="50" spans="1:8" ht="24.75" customHeight="1" x14ac:dyDescent="0.2">
      <c r="A50" s="127" t="s">
        <v>893</v>
      </c>
      <c r="B50" s="49" t="s">
        <v>4679</v>
      </c>
      <c r="C50" s="50" t="s">
        <v>4156</v>
      </c>
      <c r="D50" s="49" t="s">
        <v>1500</v>
      </c>
      <c r="E50" s="128">
        <v>5391</v>
      </c>
      <c r="F50" s="49" t="s">
        <v>3488</v>
      </c>
      <c r="G50" s="929" t="s">
        <v>1501</v>
      </c>
      <c r="H50" s="910"/>
    </row>
    <row r="51" spans="1:8" x14ac:dyDescent="0.2">
      <c r="A51" s="127" t="s">
        <v>894</v>
      </c>
      <c r="B51" s="49" t="s">
        <v>5828</v>
      </c>
      <c r="C51" s="50" t="s">
        <v>2415</v>
      </c>
      <c r="D51" s="49" t="s">
        <v>4364</v>
      </c>
      <c r="E51" s="128">
        <v>5455</v>
      </c>
      <c r="F51" s="49" t="s">
        <v>3744</v>
      </c>
      <c r="G51" s="929" t="s">
        <v>2416</v>
      </c>
      <c r="H51" s="910"/>
    </row>
    <row r="52" spans="1:8" ht="13.5" thickBot="1" x14ac:dyDescent="0.25">
      <c r="A52" s="129" t="s">
        <v>4563</v>
      </c>
      <c r="B52" s="977" t="s">
        <v>5299</v>
      </c>
      <c r="C52" s="977"/>
      <c r="D52" s="977"/>
      <c r="E52" s="977"/>
      <c r="F52" s="977"/>
      <c r="G52" s="977" t="s">
        <v>4709</v>
      </c>
      <c r="H52" s="978"/>
    </row>
    <row r="54" spans="1:8" x14ac:dyDescent="0.2">
      <c r="A54" s="39" t="s">
        <v>1312</v>
      </c>
      <c r="B54" s="32" t="s">
        <v>2417</v>
      </c>
      <c r="C54" s="48" t="s">
        <v>2418</v>
      </c>
      <c r="D54" s="48" t="s">
        <v>2419</v>
      </c>
      <c r="E54" s="212">
        <v>5451</v>
      </c>
      <c r="F54" s="48" t="s">
        <v>3487</v>
      </c>
      <c r="G54" s="1364" t="s">
        <v>2420</v>
      </c>
      <c r="H54" s="1364"/>
    </row>
  </sheetData>
  <mergeCells count="61">
    <mergeCell ref="G44:H44"/>
    <mergeCell ref="G45:H45"/>
    <mergeCell ref="G46:H46"/>
    <mergeCell ref="G47:H47"/>
    <mergeCell ref="B52:F52"/>
    <mergeCell ref="B49:F49"/>
    <mergeCell ref="G52:H52"/>
    <mergeCell ref="G36:H36"/>
    <mergeCell ref="G37:H37"/>
    <mergeCell ref="G33:H33"/>
    <mergeCell ref="G54:H54"/>
    <mergeCell ref="B37:F37"/>
    <mergeCell ref="G34:H34"/>
    <mergeCell ref="G50:H50"/>
    <mergeCell ref="G51:H51"/>
    <mergeCell ref="G42:H42"/>
    <mergeCell ref="G43:H43"/>
    <mergeCell ref="G48:H48"/>
    <mergeCell ref="G49:H49"/>
    <mergeCell ref="G39:H39"/>
    <mergeCell ref="G38:H38"/>
    <mergeCell ref="G40:H40"/>
    <mergeCell ref="G41:H41"/>
    <mergeCell ref="G24:H24"/>
    <mergeCell ref="G25:H25"/>
    <mergeCell ref="G26:H26"/>
    <mergeCell ref="G32:H32"/>
    <mergeCell ref="G35:H35"/>
    <mergeCell ref="G28:H28"/>
    <mergeCell ref="G30:H30"/>
    <mergeCell ref="G31:H31"/>
    <mergeCell ref="G27:H27"/>
    <mergeCell ref="G29:H29"/>
    <mergeCell ref="A1:B1"/>
    <mergeCell ref="C1:H1"/>
    <mergeCell ref="C2:H2"/>
    <mergeCell ref="A9:H9"/>
    <mergeCell ref="D5:E5"/>
    <mergeCell ref="A3:B3"/>
    <mergeCell ref="A2:B2"/>
    <mergeCell ref="G4:H6"/>
    <mergeCell ref="G7:H8"/>
    <mergeCell ref="A11:B11"/>
    <mergeCell ref="C11:D11"/>
    <mergeCell ref="E11:F11"/>
    <mergeCell ref="B18:H18"/>
    <mergeCell ref="D6:E6"/>
    <mergeCell ref="A10:B10"/>
    <mergeCell ref="C10:D10"/>
    <mergeCell ref="E10:F10"/>
    <mergeCell ref="A12:H12"/>
    <mergeCell ref="E16:H16"/>
    <mergeCell ref="B16:C16"/>
    <mergeCell ref="F17:H17"/>
    <mergeCell ref="A22:B22"/>
    <mergeCell ref="D22:F22"/>
    <mergeCell ref="D23:F23"/>
    <mergeCell ref="A23:B23"/>
    <mergeCell ref="B20:H20"/>
    <mergeCell ref="G22:H22"/>
    <mergeCell ref="G23:H23"/>
  </mergeCells>
  <phoneticPr fontId="0" type="noConversion"/>
  <hyperlinks>
    <hyperlink ref="D4" location="'104th'!A1" display="104th Trail" xr:uid="{00000000-0004-0000-3700-000000000000}"/>
    <hyperlink ref="D5" location="HylandStandley!A1" display="Hyland Stadnley Lake Trail" xr:uid="{00000000-0004-0000-3700-000001000000}"/>
    <hyperlink ref="D5:E5" location="HylandStandley!A1" display="Hyland Standley Lake Trail" xr:uid="{00000000-0004-0000-3700-000002000000}"/>
    <hyperlink ref="A2:B2" location="Overview!A1" tooltip="Go to Trail Network Overview sheet" display="Trail Network Overview" xr:uid="{00000000-0004-0000-3700-000003000000}"/>
    <hyperlink ref="D6" location="HylandStandley!A1" display="Hyland Stadnley Lake Trail" xr:uid="{00000000-0004-0000-3700-000004000000}"/>
    <hyperlink ref="D6:E6" location="HylandStandley!A1" display="Hyland Standley Lake Trail" xr:uid="{00000000-0004-0000-3700-000005000000}"/>
  </hyperlinks>
  <pageMargins left="1" right="0.75" top="0.75" bottom="0.75" header="0.5" footer="0.5"/>
  <pageSetup scale="78" orientation="portrait" r:id="rId1"/>
  <headerFooter alignWithMargins="0">
    <oddHeader>&amp;L&amp;"Arial,Bold"&amp;Uhttp://geobiking.org&amp;C&amp;F</oddHeader>
    <oddFooter>&amp;LAuthor: &amp;"Arial,Bold"Robert Prehn&amp;CData free for personal use and remains property of author.&amp;R&amp;D</oddFooter>
  </headerFooter>
  <webPublishItems count="1">
    <webPublishItem id="21800" divId="DR_North_21800" sourceType="sheet" destinationFile="C:\GPS\Bicycle\CO_DN\CO_DN_WM.htm" title="GeoBiking CO_DN WM Trail Description"/>
  </webPublishItem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3">
    <pageSetUpPr fitToPage="1"/>
  </sheetPr>
  <dimension ref="A1:H49"/>
  <sheetViews>
    <sheetView zoomScaleNormal="100" workbookViewId="0">
      <selection activeCell="E11" sqref="E11"/>
    </sheetView>
  </sheetViews>
  <sheetFormatPr defaultRowHeight="12.75" x14ac:dyDescent="0.2"/>
  <cols>
    <col min="1" max="1" width="10.5703125" bestFit="1" customWidth="1"/>
    <col min="2" max="2" width="11.5703125" bestFit="1" customWidth="1"/>
    <col min="3" max="3" width="13.28515625" bestFit="1" customWidth="1"/>
    <col min="4" max="4" width="19.28515625" bestFit="1" customWidth="1"/>
    <col min="5" max="5" width="8.140625" bestFit="1" customWidth="1"/>
    <col min="6" max="6" width="16.140625" customWidth="1"/>
    <col min="7" max="7" width="8.28515625" bestFit="1" customWidth="1"/>
    <col min="8" max="8" width="23.7109375" customWidth="1"/>
  </cols>
  <sheetData>
    <row r="1" spans="1:8" ht="21.75" customHeight="1" x14ac:dyDescent="0.2">
      <c r="A1" s="942" t="s">
        <v>3541</v>
      </c>
      <c r="B1" s="943"/>
      <c r="C1" s="872" t="s">
        <v>4834</v>
      </c>
      <c r="D1" s="873"/>
      <c r="E1" s="873"/>
      <c r="F1" s="873"/>
      <c r="G1" s="873"/>
      <c r="H1" s="873"/>
    </row>
    <row r="2" spans="1:8" ht="18.75" customHeight="1" x14ac:dyDescent="0.2">
      <c r="A2" s="874" t="s">
        <v>2679</v>
      </c>
      <c r="B2" s="874"/>
      <c r="C2" s="872" t="s">
        <v>1461</v>
      </c>
      <c r="D2" s="944"/>
      <c r="E2" s="944"/>
      <c r="F2" s="944"/>
      <c r="G2" s="944"/>
      <c r="H2" s="944"/>
    </row>
    <row r="3" spans="1:8" x14ac:dyDescent="0.2">
      <c r="A3" s="874"/>
      <c r="B3" s="874"/>
      <c r="C3" s="18"/>
      <c r="E3" s="25"/>
      <c r="F3" s="25"/>
      <c r="G3" s="25"/>
      <c r="H3" s="25"/>
    </row>
    <row r="4" spans="1:8" x14ac:dyDescent="0.2">
      <c r="A4" s="186" t="s">
        <v>2545</v>
      </c>
      <c r="B4" s="250">
        <v>128</v>
      </c>
      <c r="C4" s="27" t="s">
        <v>220</v>
      </c>
      <c r="D4" s="2" t="s">
        <v>3998</v>
      </c>
      <c r="E4" s="25"/>
      <c r="F4" s="27" t="s">
        <v>3975</v>
      </c>
      <c r="G4" s="945"/>
      <c r="H4" s="945"/>
    </row>
    <row r="5" spans="1:8" x14ac:dyDescent="0.2">
      <c r="A5" s="143"/>
      <c r="B5" s="55"/>
      <c r="C5" s="27"/>
      <c r="D5" s="2" t="s">
        <v>4833</v>
      </c>
      <c r="E5" s="25"/>
      <c r="F5" s="34"/>
      <c r="G5" s="945"/>
      <c r="H5" s="945"/>
    </row>
    <row r="6" spans="1:8" x14ac:dyDescent="0.2">
      <c r="A6" s="143"/>
      <c r="B6" s="55"/>
      <c r="C6" s="27"/>
      <c r="D6" s="2" t="s">
        <v>4830</v>
      </c>
      <c r="E6" s="25"/>
      <c r="F6" s="34"/>
      <c r="G6" s="34"/>
      <c r="H6" s="34"/>
    </row>
    <row r="7" spans="1:8" x14ac:dyDescent="0.2">
      <c r="A7" s="143"/>
      <c r="B7" s="55"/>
      <c r="C7" s="27"/>
      <c r="D7" s="2" t="s">
        <v>4621</v>
      </c>
      <c r="E7" s="25"/>
      <c r="F7" s="34"/>
      <c r="G7" s="34"/>
      <c r="H7" s="34"/>
    </row>
    <row r="8" spans="1:8" x14ac:dyDescent="0.2">
      <c r="A8" s="143"/>
      <c r="B8" s="55"/>
      <c r="C8" s="27"/>
      <c r="D8" s="2" t="s">
        <v>5164</v>
      </c>
      <c r="E8" s="25"/>
      <c r="F8" s="34"/>
      <c r="G8" s="34"/>
      <c r="H8" s="34"/>
    </row>
    <row r="9" spans="1:8" x14ac:dyDescent="0.2">
      <c r="A9" s="143"/>
      <c r="B9" s="55"/>
      <c r="C9" s="27"/>
      <c r="D9" s="2" t="s">
        <v>5145</v>
      </c>
      <c r="E9" s="25"/>
      <c r="F9" s="34"/>
      <c r="G9" s="34"/>
      <c r="H9" s="34"/>
    </row>
    <row r="10" spans="1:8" x14ac:dyDescent="0.2">
      <c r="A10" s="28" t="s">
        <v>5202</v>
      </c>
      <c r="B10" s="3">
        <f>COUNT(E30:E46)</f>
        <v>17</v>
      </c>
      <c r="C10" s="27"/>
      <c r="D10" s="2" t="s">
        <v>874</v>
      </c>
      <c r="E10" s="148" t="s">
        <v>4508</v>
      </c>
      <c r="F10" s="200" t="s">
        <v>4871</v>
      </c>
      <c r="G10" s="945"/>
      <c r="H10" s="945"/>
    </row>
    <row r="11" spans="1:8" x14ac:dyDescent="0.2">
      <c r="A11" s="143"/>
      <c r="B11" s="55"/>
      <c r="C11" s="27"/>
      <c r="D11" s="2" t="s">
        <v>5163</v>
      </c>
      <c r="E11" s="320">
        <v>40106</v>
      </c>
      <c r="F11" s="205" t="s">
        <v>4507</v>
      </c>
      <c r="G11" s="945"/>
      <c r="H11" s="945"/>
    </row>
    <row r="12" spans="1:8" x14ac:dyDescent="0.2">
      <c r="A12" s="178" t="s">
        <v>5794</v>
      </c>
      <c r="B12" s="947" t="s">
        <v>5811</v>
      </c>
      <c r="C12" s="947"/>
      <c r="D12" s="947"/>
      <c r="E12" s="206"/>
      <c r="F12" s="205"/>
      <c r="G12" s="34"/>
      <c r="H12" s="34"/>
    </row>
    <row r="13" spans="1:8" ht="13.5" thickBot="1" x14ac:dyDescent="0.25">
      <c r="A13" s="143"/>
      <c r="B13" s="55"/>
      <c r="C13" s="34"/>
      <c r="D13" s="2"/>
      <c r="E13" s="206"/>
      <c r="F13" s="205"/>
      <c r="G13" s="38"/>
      <c r="H13" s="38"/>
    </row>
    <row r="14" spans="1:8" x14ac:dyDescent="0.2">
      <c r="A14" s="877" t="s">
        <v>5619</v>
      </c>
      <c r="B14" s="878"/>
      <c r="C14" s="878"/>
      <c r="D14" s="878"/>
      <c r="E14" s="878"/>
      <c r="F14" s="878"/>
      <c r="G14" s="878"/>
      <c r="H14" s="879"/>
    </row>
    <row r="15" spans="1:8" s="24" customFormat="1" ht="13.5" thickBot="1" x14ac:dyDescent="0.25">
      <c r="A15" s="880" t="s">
        <v>3816</v>
      </c>
      <c r="B15" s="881"/>
      <c r="C15" s="882" t="s">
        <v>3817</v>
      </c>
      <c r="D15" s="882"/>
      <c r="E15" s="882" t="s">
        <v>3818</v>
      </c>
      <c r="F15" s="882"/>
      <c r="G15" s="191"/>
      <c r="H15" s="196" t="s">
        <v>530</v>
      </c>
    </row>
    <row r="16" spans="1:8" ht="13.5" thickBot="1" x14ac:dyDescent="0.25">
      <c r="A16" s="940"/>
      <c r="B16" s="940"/>
      <c r="C16" s="883">
        <v>7.4</v>
      </c>
      <c r="D16" s="941"/>
      <c r="E16" s="883">
        <v>7</v>
      </c>
      <c r="F16" s="883"/>
      <c r="G16" s="192"/>
    </row>
    <row r="17" spans="1:8" x14ac:dyDescent="0.2">
      <c r="A17" s="867" t="s">
        <v>3081</v>
      </c>
      <c r="B17" s="868"/>
      <c r="C17" s="868"/>
      <c r="D17" s="868"/>
      <c r="E17" s="868"/>
      <c r="F17" s="868"/>
      <c r="G17" s="868"/>
      <c r="H17" s="869"/>
    </row>
    <row r="18" spans="1:8" ht="13.5" thickBot="1" x14ac:dyDescent="0.25">
      <c r="A18" s="12" t="s">
        <v>3819</v>
      </c>
      <c r="B18" s="13" t="s">
        <v>3820</v>
      </c>
      <c r="C18" s="14" t="s">
        <v>3821</v>
      </c>
      <c r="D18" s="13" t="s">
        <v>3822</v>
      </c>
      <c r="E18" s="13" t="s">
        <v>3823</v>
      </c>
      <c r="F18" s="13" t="s">
        <v>3363</v>
      </c>
      <c r="G18" s="13" t="s">
        <v>1388</v>
      </c>
      <c r="H18" s="195" t="s">
        <v>3824</v>
      </c>
    </row>
    <row r="19" spans="1:8" s="8" customFormat="1" x14ac:dyDescent="0.2">
      <c r="A19" s="21">
        <f>E30</f>
        <v>5202</v>
      </c>
      <c r="B19" s="21">
        <f>E46</f>
        <v>5065</v>
      </c>
      <c r="C19" s="22">
        <v>5044</v>
      </c>
      <c r="D19" s="22">
        <v>5270</v>
      </c>
      <c r="E19" s="22">
        <f>B19 - A19</f>
        <v>-137</v>
      </c>
      <c r="F19" s="253">
        <v>209</v>
      </c>
      <c r="G19" s="253">
        <v>346</v>
      </c>
      <c r="H19" s="3">
        <v>1</v>
      </c>
    </row>
    <row r="20" spans="1:8" s="8" customFormat="1" x14ac:dyDescent="0.2">
      <c r="A20" s="19"/>
      <c r="B20" s="19"/>
      <c r="C20" s="16"/>
      <c r="D20" s="17"/>
      <c r="E20" s="17"/>
      <c r="F20" s="17"/>
      <c r="G20" s="17"/>
      <c r="H20" s="17"/>
    </row>
    <row r="21" spans="1:8" s="8" customFormat="1" x14ac:dyDescent="0.2">
      <c r="A21" s="148" t="s">
        <v>3079</v>
      </c>
      <c r="B21" s="951" t="s">
        <v>2593</v>
      </c>
      <c r="C21" s="951"/>
      <c r="D21" s="175" t="s">
        <v>3080</v>
      </c>
      <c r="E21" s="975" t="s">
        <v>5310</v>
      </c>
      <c r="F21" s="975"/>
      <c r="G21" s="975"/>
      <c r="H21" s="975"/>
    </row>
    <row r="22" spans="1:8" s="8" customFormat="1" x14ac:dyDescent="0.2">
      <c r="A22" s="19"/>
      <c r="B22" s="19"/>
      <c r="C22" s="16"/>
      <c r="D22" s="175" t="s">
        <v>1165</v>
      </c>
      <c r="E22" s="244" t="s">
        <v>2592</v>
      </c>
      <c r="F22" s="17"/>
      <c r="G22" s="322" t="s">
        <v>3181</v>
      </c>
      <c r="H22" s="17"/>
    </row>
    <row r="23" spans="1:8" s="8" customFormat="1" ht="12.75" customHeight="1" x14ac:dyDescent="0.2">
      <c r="A23" s="148" t="s">
        <v>3083</v>
      </c>
      <c r="B23" s="931" t="s">
        <v>1462</v>
      </c>
      <c r="C23" s="931"/>
      <c r="D23" s="931"/>
      <c r="E23" s="931"/>
      <c r="F23" s="931"/>
      <c r="G23" s="931"/>
      <c r="H23" s="931"/>
    </row>
    <row r="24" spans="1:8" s="8" customFormat="1" x14ac:dyDescent="0.2">
      <c r="A24" s="19"/>
      <c r="B24" s="19"/>
      <c r="C24" s="16"/>
      <c r="D24" s="17"/>
      <c r="E24" s="17"/>
      <c r="F24" s="17"/>
      <c r="G24" s="17"/>
      <c r="H24" s="17"/>
    </row>
    <row r="25" spans="1:8" s="8" customFormat="1" ht="12.75" customHeight="1" x14ac:dyDescent="0.2">
      <c r="A25" s="148" t="s">
        <v>3085</v>
      </c>
      <c r="B25" s="931"/>
      <c r="C25" s="931"/>
      <c r="D25" s="931"/>
      <c r="E25" s="931"/>
      <c r="F25" s="931"/>
      <c r="G25" s="931"/>
      <c r="H25" s="931"/>
    </row>
    <row r="26" spans="1:8" ht="13.5" thickBot="1" x14ac:dyDescent="0.25">
      <c r="C26" s="1"/>
    </row>
    <row r="27" spans="1:8" ht="13.5" thickBot="1" x14ac:dyDescent="0.25">
      <c r="A27" s="935" t="s">
        <v>2683</v>
      </c>
      <c r="B27" s="936"/>
      <c r="C27" s="164" t="s">
        <v>5913</v>
      </c>
      <c r="D27" s="934" t="s">
        <v>5907</v>
      </c>
      <c r="E27" s="934"/>
      <c r="F27" s="934"/>
      <c r="G27" s="938" t="s">
        <v>5906</v>
      </c>
      <c r="H27" s="939"/>
    </row>
    <row r="28" spans="1:8" ht="13.5" thickBot="1" x14ac:dyDescent="0.25">
      <c r="A28" s="976" t="s">
        <v>2376</v>
      </c>
      <c r="B28" s="976"/>
      <c r="C28" s="252" t="s">
        <v>842</v>
      </c>
      <c r="D28" s="932" t="s">
        <v>4831</v>
      </c>
      <c r="E28" s="933"/>
      <c r="F28" s="933"/>
      <c r="G28" s="902" t="s">
        <v>4832</v>
      </c>
      <c r="H28" s="902"/>
    </row>
    <row r="29" spans="1:8" s="3" customFormat="1" ht="13.5" thickBot="1" x14ac:dyDescent="0.25">
      <c r="A29" s="4" t="s">
        <v>3488</v>
      </c>
      <c r="B29" s="4" t="s">
        <v>3320</v>
      </c>
      <c r="C29" s="5" t="s">
        <v>3319</v>
      </c>
      <c r="D29" s="4" t="s">
        <v>3992</v>
      </c>
      <c r="E29" s="4" t="s">
        <v>3486</v>
      </c>
      <c r="F29" s="4" t="s">
        <v>3318</v>
      </c>
      <c r="G29" s="903" t="s">
        <v>3950</v>
      </c>
      <c r="H29" s="904"/>
    </row>
    <row r="30" spans="1:8" ht="26.25" customHeight="1" x14ac:dyDescent="0.2">
      <c r="A30" s="107" t="s">
        <v>2161</v>
      </c>
      <c r="B30" s="108" t="s">
        <v>756</v>
      </c>
      <c r="C30" s="109" t="s">
        <v>4710</v>
      </c>
      <c r="D30" s="108" t="s">
        <v>2162</v>
      </c>
      <c r="E30" s="110">
        <v>5202</v>
      </c>
      <c r="F30" s="108" t="s">
        <v>3744</v>
      </c>
      <c r="G30" s="927" t="s">
        <v>2163</v>
      </c>
      <c r="H30" s="928"/>
    </row>
    <row r="31" spans="1:8" x14ac:dyDescent="0.2">
      <c r="A31" s="111" t="s">
        <v>484</v>
      </c>
      <c r="B31" s="112" t="s">
        <v>2164</v>
      </c>
      <c r="C31" s="113" t="s">
        <v>2165</v>
      </c>
      <c r="D31" s="112" t="s">
        <v>4615</v>
      </c>
      <c r="E31" s="114">
        <v>5201</v>
      </c>
      <c r="F31" s="112" t="s">
        <v>1040</v>
      </c>
      <c r="G31" s="923" t="s">
        <v>4616</v>
      </c>
      <c r="H31" s="924"/>
    </row>
    <row r="32" spans="1:8" x14ac:dyDescent="0.2">
      <c r="A32" s="111" t="s">
        <v>4617</v>
      </c>
      <c r="B32" s="112" t="s">
        <v>4618</v>
      </c>
      <c r="C32" s="113" t="s">
        <v>4619</v>
      </c>
      <c r="D32" s="112" t="s">
        <v>753</v>
      </c>
      <c r="E32" s="114">
        <v>5188</v>
      </c>
      <c r="F32" s="112" t="s">
        <v>3744</v>
      </c>
      <c r="G32" s="926" t="s">
        <v>1720</v>
      </c>
      <c r="H32" s="925"/>
    </row>
    <row r="33" spans="1:8" x14ac:dyDescent="0.2">
      <c r="A33" s="111" t="s">
        <v>1774</v>
      </c>
      <c r="B33" s="112" t="s">
        <v>1897</v>
      </c>
      <c r="C33" s="113" t="s">
        <v>1898</v>
      </c>
      <c r="D33" s="112" t="s">
        <v>4823</v>
      </c>
      <c r="E33" s="114">
        <v>5187</v>
      </c>
      <c r="F33" s="112" t="s">
        <v>3488</v>
      </c>
      <c r="G33" s="926" t="s">
        <v>1899</v>
      </c>
      <c r="H33" s="925"/>
    </row>
    <row r="34" spans="1:8" x14ac:dyDescent="0.2">
      <c r="A34" s="111" t="s">
        <v>5868</v>
      </c>
      <c r="B34" s="112" t="s">
        <v>5869</v>
      </c>
      <c r="C34" s="113" t="s">
        <v>5870</v>
      </c>
      <c r="D34" s="112" t="s">
        <v>2922</v>
      </c>
      <c r="E34" s="114">
        <v>5237</v>
      </c>
      <c r="F34" s="112" t="s">
        <v>3744</v>
      </c>
      <c r="G34" s="926" t="s">
        <v>5871</v>
      </c>
      <c r="H34" s="925"/>
    </row>
    <row r="35" spans="1:8" s="29" customFormat="1" ht="26.25" customHeight="1" x14ac:dyDescent="0.2">
      <c r="A35" s="89" t="s">
        <v>1900</v>
      </c>
      <c r="B35" s="102" t="s">
        <v>1901</v>
      </c>
      <c r="C35" s="102" t="s">
        <v>1902</v>
      </c>
      <c r="D35" s="90" t="s">
        <v>1904</v>
      </c>
      <c r="E35" s="92">
        <v>5258</v>
      </c>
      <c r="F35" s="90" t="s">
        <v>3744</v>
      </c>
      <c r="G35" s="929" t="s">
        <v>1903</v>
      </c>
      <c r="H35" s="910"/>
    </row>
    <row r="36" spans="1:8" x14ac:dyDescent="0.2">
      <c r="A36" s="111" t="s">
        <v>1775</v>
      </c>
      <c r="B36" s="112" t="s">
        <v>5859</v>
      </c>
      <c r="C36" s="113" t="s">
        <v>1780</v>
      </c>
      <c r="D36" s="112" t="s">
        <v>4824</v>
      </c>
      <c r="E36" s="114">
        <v>5265</v>
      </c>
      <c r="F36" s="112" t="s">
        <v>3744</v>
      </c>
      <c r="G36" s="923" t="s">
        <v>1776</v>
      </c>
      <c r="H36" s="924"/>
    </row>
    <row r="37" spans="1:8" ht="26.25" customHeight="1" x14ac:dyDescent="0.2">
      <c r="A37" s="111" t="s">
        <v>1777</v>
      </c>
      <c r="B37" s="112" t="s">
        <v>1778</v>
      </c>
      <c r="C37" s="113" t="s">
        <v>1779</v>
      </c>
      <c r="D37" s="112" t="s">
        <v>4826</v>
      </c>
      <c r="E37" s="114">
        <v>5247</v>
      </c>
      <c r="F37" s="112" t="s">
        <v>3488</v>
      </c>
      <c r="G37" s="923" t="s">
        <v>1788</v>
      </c>
      <c r="H37" s="925"/>
    </row>
    <row r="38" spans="1:8" x14ac:dyDescent="0.2">
      <c r="A38" s="111" t="s">
        <v>1784</v>
      </c>
      <c r="B38" s="112" t="s">
        <v>3586</v>
      </c>
      <c r="C38" s="113" t="s">
        <v>1781</v>
      </c>
      <c r="D38" s="112" t="s">
        <v>1817</v>
      </c>
      <c r="E38" s="114">
        <v>5239</v>
      </c>
      <c r="F38" s="112" t="s">
        <v>3744</v>
      </c>
      <c r="G38" s="926" t="s">
        <v>1782</v>
      </c>
      <c r="H38" s="925"/>
    </row>
    <row r="39" spans="1:8" x14ac:dyDescent="0.2">
      <c r="A39" s="111" t="s">
        <v>1783</v>
      </c>
      <c r="B39" s="112" t="s">
        <v>1785</v>
      </c>
      <c r="C39" s="113" t="s">
        <v>1786</v>
      </c>
      <c r="D39" s="112" t="s">
        <v>1815</v>
      </c>
      <c r="E39" s="114">
        <v>5239</v>
      </c>
      <c r="F39" s="112" t="s">
        <v>3744</v>
      </c>
      <c r="G39" s="926" t="s">
        <v>1787</v>
      </c>
      <c r="H39" s="925"/>
    </row>
    <row r="40" spans="1:8" x14ac:dyDescent="0.2">
      <c r="A40" s="111" t="s">
        <v>1789</v>
      </c>
      <c r="B40" s="112" t="s">
        <v>1790</v>
      </c>
      <c r="C40" s="113" t="s">
        <v>1791</v>
      </c>
      <c r="D40" s="112" t="s">
        <v>4825</v>
      </c>
      <c r="E40" s="114">
        <v>5236</v>
      </c>
      <c r="F40" s="112" t="s">
        <v>3488</v>
      </c>
      <c r="G40" s="112" t="s">
        <v>1792</v>
      </c>
      <c r="H40" s="335"/>
    </row>
    <row r="41" spans="1:8" ht="25.5" customHeight="1" x14ac:dyDescent="0.2">
      <c r="A41" s="111" t="s">
        <v>1793</v>
      </c>
      <c r="B41" s="112" t="s">
        <v>1794</v>
      </c>
      <c r="C41" s="113" t="s">
        <v>1795</v>
      </c>
      <c r="D41" s="112" t="s">
        <v>3234</v>
      </c>
      <c r="E41" s="114">
        <v>5219</v>
      </c>
      <c r="F41" s="112" t="s">
        <v>3744</v>
      </c>
      <c r="G41" s="923" t="s">
        <v>1796</v>
      </c>
      <c r="H41" s="924"/>
    </row>
    <row r="42" spans="1:8" x14ac:dyDescent="0.2">
      <c r="A42" s="111" t="s">
        <v>1797</v>
      </c>
      <c r="B42" s="112" t="s">
        <v>1794</v>
      </c>
      <c r="C42" s="113" t="s">
        <v>1798</v>
      </c>
      <c r="D42" s="112" t="s">
        <v>1799</v>
      </c>
      <c r="E42" s="114">
        <v>5223</v>
      </c>
      <c r="F42" s="112" t="s">
        <v>3488</v>
      </c>
      <c r="G42" s="926" t="s">
        <v>4204</v>
      </c>
      <c r="H42" s="925"/>
    </row>
    <row r="43" spans="1:8" ht="25.5" customHeight="1" x14ac:dyDescent="0.2">
      <c r="A43" s="111" t="s">
        <v>4205</v>
      </c>
      <c r="B43" s="112" t="s">
        <v>3496</v>
      </c>
      <c r="C43" s="113" t="s">
        <v>4206</v>
      </c>
      <c r="D43" s="112" t="s">
        <v>4207</v>
      </c>
      <c r="E43" s="114">
        <v>5145</v>
      </c>
      <c r="F43" s="112" t="s">
        <v>3744</v>
      </c>
      <c r="G43" s="923" t="s">
        <v>4821</v>
      </c>
      <c r="H43" s="924"/>
    </row>
    <row r="44" spans="1:8" x14ac:dyDescent="0.2">
      <c r="A44" s="127" t="s">
        <v>4827</v>
      </c>
      <c r="B44" s="50" t="s">
        <v>2155</v>
      </c>
      <c r="C44" s="50" t="s">
        <v>2156</v>
      </c>
      <c r="D44" s="49" t="s">
        <v>4822</v>
      </c>
      <c r="E44" s="128">
        <v>5048</v>
      </c>
      <c r="F44" s="49" t="s">
        <v>3744</v>
      </c>
      <c r="G44" s="929" t="s">
        <v>2159</v>
      </c>
      <c r="H44" s="910"/>
    </row>
    <row r="45" spans="1:8" x14ac:dyDescent="0.2">
      <c r="A45" s="127" t="s">
        <v>2154</v>
      </c>
      <c r="B45" s="50" t="s">
        <v>2157</v>
      </c>
      <c r="C45" s="50" t="s">
        <v>2158</v>
      </c>
      <c r="D45" s="49" t="s">
        <v>4828</v>
      </c>
      <c r="E45" s="128">
        <v>5049</v>
      </c>
      <c r="F45" s="49" t="s">
        <v>3744</v>
      </c>
      <c r="G45" s="929" t="s">
        <v>2160</v>
      </c>
      <c r="H45" s="910"/>
    </row>
    <row r="46" spans="1:8" ht="13.5" thickBot="1" x14ac:dyDescent="0.25">
      <c r="A46" s="129" t="s">
        <v>3542</v>
      </c>
      <c r="B46" s="131" t="s">
        <v>2633</v>
      </c>
      <c r="C46" s="131" t="s">
        <v>2634</v>
      </c>
      <c r="D46" s="130" t="s">
        <v>4829</v>
      </c>
      <c r="E46" s="132">
        <v>5065</v>
      </c>
      <c r="F46" s="130" t="s">
        <v>3744</v>
      </c>
      <c r="G46" s="977" t="s">
        <v>2635</v>
      </c>
      <c r="H46" s="978"/>
    </row>
    <row r="48" spans="1:8" s="8" customFormat="1" x14ac:dyDescent="0.2">
      <c r="A48" s="28" t="s">
        <v>5857</v>
      </c>
      <c r="B48" s="220" t="s">
        <v>295</v>
      </c>
      <c r="C48" s="221" t="s">
        <v>3697</v>
      </c>
      <c r="D48" s="2" t="s">
        <v>4095</v>
      </c>
    </row>
    <row r="49" spans="1:1" ht="12.75" customHeight="1" x14ac:dyDescent="0.2">
      <c r="A49" s="31" t="s">
        <v>712</v>
      </c>
    </row>
  </sheetData>
  <mergeCells count="43">
    <mergeCell ref="G46:H46"/>
    <mergeCell ref="G43:H43"/>
    <mergeCell ref="G44:H44"/>
    <mergeCell ref="G45:H45"/>
    <mergeCell ref="G38:H38"/>
    <mergeCell ref="G39:H39"/>
    <mergeCell ref="G42:H42"/>
    <mergeCell ref="G41:H41"/>
    <mergeCell ref="G29:H29"/>
    <mergeCell ref="G28:H28"/>
    <mergeCell ref="G31:H31"/>
    <mergeCell ref="G37:H37"/>
    <mergeCell ref="G32:H32"/>
    <mergeCell ref="G33:H33"/>
    <mergeCell ref="G35:H35"/>
    <mergeCell ref="G30:H30"/>
    <mergeCell ref="G36:H36"/>
    <mergeCell ref="G34:H34"/>
    <mergeCell ref="A17:H17"/>
    <mergeCell ref="E21:H21"/>
    <mergeCell ref="B21:C21"/>
    <mergeCell ref="D28:F28"/>
    <mergeCell ref="D27:F27"/>
    <mergeCell ref="A27:B27"/>
    <mergeCell ref="A28:B28"/>
    <mergeCell ref="B25:H25"/>
    <mergeCell ref="B23:H23"/>
    <mergeCell ref="G27:H27"/>
    <mergeCell ref="C15:D15"/>
    <mergeCell ref="E15:F15"/>
    <mergeCell ref="A16:B16"/>
    <mergeCell ref="C16:D16"/>
    <mergeCell ref="E16:F16"/>
    <mergeCell ref="A15:B15"/>
    <mergeCell ref="A1:B1"/>
    <mergeCell ref="C1:H1"/>
    <mergeCell ref="C2:H2"/>
    <mergeCell ref="A14:H14"/>
    <mergeCell ref="A3:B3"/>
    <mergeCell ref="A2:B2"/>
    <mergeCell ref="G4:H5"/>
    <mergeCell ref="G10:H11"/>
    <mergeCell ref="B12:D12"/>
  </mergeCells>
  <phoneticPr fontId="0" type="noConversion"/>
  <hyperlinks>
    <hyperlink ref="D4" location="BigDryCreek!A1" display="Big Dry Cr Trail" xr:uid="{00000000-0004-0000-0500-000000000000}"/>
    <hyperlink ref="A2:B2" location="Overview!A1" tooltip="Go to Overview sheet" display="Trail Network Overview" xr:uid="{00000000-0004-0000-0500-000001000000}"/>
    <hyperlink ref="C48" location="Sheet1!A12" display="RTD-104W" xr:uid="{00000000-0004-0000-0500-000002000000}"/>
    <hyperlink ref="D48" location="Sheet1!A32" display="RTD-CR" xr:uid="{00000000-0004-0000-0500-000003000000}"/>
    <hyperlink ref="D11" location="ThorntonNS!A1" display="Thornton NS Trail" xr:uid="{00000000-0004-0000-0500-000004000000}"/>
    <hyperlink ref="D10" location="SkyWoodThorn!A1" display="SkyWoodThorn Trail" xr:uid="{00000000-0004-0000-0500-000005000000}"/>
    <hyperlink ref="D9" location="SignalDitch!A1" display="Signal Ditch Trail" xr:uid="{00000000-0004-0000-0500-000006000000}"/>
    <hyperlink ref="D7" location="McKayBroadLnd!A1" display="McKay Broadlands Trail" xr:uid="{00000000-0004-0000-0500-000007000000}"/>
    <hyperlink ref="D6" location="HomeFarmLoop!A1" display="HomeFarmLoop Trail" xr:uid="{00000000-0004-0000-0500-000008000000}"/>
    <hyperlink ref="D8" location="RiverParkLee!A1" display="River Park Lee Trail" xr:uid="{00000000-0004-0000-0500-000009000000}"/>
    <hyperlink ref="D5" location="EastlakeBrantner!A1" display="EastlakeBrantner Trail" xr:uid="{00000000-0004-0000-0500-00000A000000}"/>
  </hyperlinks>
  <pageMargins left="1" right="0.75" top="0.75" bottom="0.75" header="0.5" footer="0.5"/>
  <pageSetup scale="77" orientation="portrait" r:id="rId1"/>
  <headerFooter alignWithMargins="0">
    <oddHeader>&amp;L&amp;"Arial,Bold"&amp;Uhttp://geobiking.org&amp;C&amp;F</oddHeader>
    <oddFooter>&amp;LAuthor: &amp;"Arial,Bold"Robert Prehn&amp;CData free for personal use and remains property of author.&amp;R&amp;D</oddFooter>
  </headerFooter>
  <webPublishItems count="1">
    <webPublishItem id="25765" divId="CO_DN_25765" sourceType="sheet" destinationFile="C:\GPS\Bicycle\CO_DN\CO_DN_128.htm" title="GeoBiking CO_DN 128 Trail Description"/>
  </webPublishItem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25">
    <pageSetUpPr fitToPage="1"/>
  </sheetPr>
  <dimension ref="A1:H64"/>
  <sheetViews>
    <sheetView zoomScaleNormal="100" workbookViewId="0">
      <selection activeCell="H20" sqref="H20"/>
    </sheetView>
  </sheetViews>
  <sheetFormatPr defaultRowHeight="12.75" x14ac:dyDescent="0.2"/>
  <cols>
    <col min="1" max="1" width="10.42578125" bestFit="1" customWidth="1"/>
    <col min="2" max="2" width="10.140625" bestFit="1" customWidth="1"/>
    <col min="3" max="3" width="13.140625" bestFit="1" customWidth="1"/>
    <col min="4" max="4" width="19.140625" bestFit="1" customWidth="1"/>
    <col min="5" max="5" width="8" bestFit="1" customWidth="1"/>
    <col min="6" max="6" width="14.7109375" bestFit="1" customWidth="1"/>
    <col min="7" max="7" width="8.140625" bestFit="1" customWidth="1"/>
    <col min="8" max="8" width="24.7109375" customWidth="1"/>
  </cols>
  <sheetData>
    <row r="1" spans="1:8" ht="23.25" customHeight="1" x14ac:dyDescent="0.2">
      <c r="A1" s="942" t="s">
        <v>6538</v>
      </c>
      <c r="B1" s="1365"/>
      <c r="C1" s="872" t="s">
        <v>4772</v>
      </c>
      <c r="D1" s="873"/>
      <c r="E1" s="873"/>
      <c r="F1" s="873"/>
      <c r="G1" s="873"/>
      <c r="H1" s="873"/>
    </row>
    <row r="2" spans="1:8" x14ac:dyDescent="0.2">
      <c r="A2" s="874" t="s">
        <v>2679</v>
      </c>
      <c r="B2" s="874"/>
      <c r="C2" s="875" t="s">
        <v>4066</v>
      </c>
      <c r="D2" s="875"/>
      <c r="E2" s="875"/>
      <c r="F2" s="875"/>
      <c r="G2" s="875"/>
      <c r="H2" s="875"/>
    </row>
    <row r="3" spans="1:8" x14ac:dyDescent="0.2">
      <c r="A3" s="874"/>
      <c r="B3" s="874"/>
      <c r="D3" s="2"/>
      <c r="E3" s="25"/>
      <c r="F3" s="25"/>
      <c r="G3" s="25"/>
      <c r="H3" s="25"/>
    </row>
    <row r="4" spans="1:8" ht="12.75" customHeight="1" x14ac:dyDescent="0.2">
      <c r="A4" s="186" t="s">
        <v>2545</v>
      </c>
      <c r="B4" s="53" t="s">
        <v>2543</v>
      </c>
      <c r="C4" s="27" t="s">
        <v>220</v>
      </c>
      <c r="D4" s="2" t="s">
        <v>4199</v>
      </c>
      <c r="E4" s="25"/>
      <c r="F4" s="27" t="s">
        <v>3975</v>
      </c>
      <c r="G4" s="1366" t="s">
        <v>1433</v>
      </c>
      <c r="H4" s="1366"/>
    </row>
    <row r="5" spans="1:8" ht="12.75" customHeight="1" x14ac:dyDescent="0.2">
      <c r="A5" s="209"/>
      <c r="B5" s="53"/>
      <c r="C5" s="27"/>
      <c r="D5" s="2" t="s">
        <v>2030</v>
      </c>
      <c r="E5" s="25"/>
      <c r="F5" s="34"/>
      <c r="G5" s="1366"/>
      <c r="H5" s="1366"/>
    </row>
    <row r="6" spans="1:8" x14ac:dyDescent="0.2">
      <c r="A6" s="209"/>
      <c r="B6" s="53"/>
      <c r="C6" s="27"/>
      <c r="D6" s="2" t="s">
        <v>3159</v>
      </c>
      <c r="E6" s="25"/>
      <c r="F6" s="34"/>
      <c r="G6" s="295"/>
      <c r="H6" s="295"/>
    </row>
    <row r="7" spans="1:8" x14ac:dyDescent="0.2">
      <c r="A7" s="28" t="s">
        <v>5202</v>
      </c>
      <c r="B7" s="3">
        <f>COUNT(E24:E60)</f>
        <v>34</v>
      </c>
      <c r="C7" s="27"/>
      <c r="D7" s="2" t="s">
        <v>1615</v>
      </c>
      <c r="E7" s="25"/>
      <c r="F7" s="200" t="s">
        <v>4871</v>
      </c>
      <c r="G7" s="901" t="s">
        <v>6091</v>
      </c>
      <c r="H7" s="1366"/>
    </row>
    <row r="8" spans="1:8" ht="12.75" customHeight="1" x14ac:dyDescent="0.2">
      <c r="A8" s="143"/>
      <c r="B8" s="3"/>
      <c r="C8" s="34"/>
      <c r="D8" s="2"/>
      <c r="E8" s="25"/>
      <c r="F8" s="205">
        <v>42454</v>
      </c>
      <c r="G8" s="1366"/>
      <c r="H8" s="1366"/>
    </row>
    <row r="9" spans="1:8" ht="13.5" thickBot="1" x14ac:dyDescent="0.25">
      <c r="A9" s="143"/>
      <c r="B9" s="3"/>
      <c r="C9" s="9"/>
      <c r="D9" s="2"/>
      <c r="F9" s="205"/>
      <c r="G9" s="294"/>
      <c r="H9" s="294"/>
    </row>
    <row r="10" spans="1:8" x14ac:dyDescent="0.2">
      <c r="A10" s="877" t="s">
        <v>1407</v>
      </c>
      <c r="B10" s="878"/>
      <c r="C10" s="878"/>
      <c r="D10" s="878"/>
      <c r="E10" s="878"/>
      <c r="F10" s="878"/>
      <c r="G10" s="878"/>
      <c r="H10" s="879"/>
    </row>
    <row r="11" spans="1:8" s="24" customFormat="1" ht="13.5" thickBot="1" x14ac:dyDescent="0.25">
      <c r="A11" s="880" t="s">
        <v>3816</v>
      </c>
      <c r="B11" s="881"/>
      <c r="C11" s="882" t="s">
        <v>3817</v>
      </c>
      <c r="D11" s="882"/>
      <c r="E11" s="882" t="s">
        <v>3818</v>
      </c>
      <c r="F11" s="882"/>
      <c r="G11" s="191"/>
      <c r="H11" s="196" t="s">
        <v>530</v>
      </c>
    </row>
    <row r="12" spans="1:8" ht="13.5" thickBot="1" x14ac:dyDescent="0.25">
      <c r="A12" s="883"/>
      <c r="B12" s="883"/>
      <c r="C12" s="974">
        <v>13.3</v>
      </c>
      <c r="D12" s="941"/>
      <c r="E12" s="883">
        <v>10.4</v>
      </c>
      <c r="F12" s="883"/>
      <c r="G12" s="192"/>
    </row>
    <row r="13" spans="1:8" x14ac:dyDescent="0.2">
      <c r="A13" s="867" t="s">
        <v>3081</v>
      </c>
      <c r="B13" s="868"/>
      <c r="C13" s="868"/>
      <c r="D13" s="868"/>
      <c r="E13" s="868"/>
      <c r="F13" s="868"/>
      <c r="G13" s="868"/>
      <c r="H13" s="869"/>
    </row>
    <row r="14" spans="1:8" ht="13.5" thickBot="1" x14ac:dyDescent="0.25">
      <c r="A14" s="12" t="s">
        <v>3819</v>
      </c>
      <c r="B14" s="13" t="s">
        <v>3820</v>
      </c>
      <c r="C14" s="14" t="s">
        <v>3821</v>
      </c>
      <c r="D14" s="13" t="s">
        <v>3822</v>
      </c>
      <c r="E14" s="13" t="s">
        <v>3823</v>
      </c>
      <c r="F14" s="13" t="s">
        <v>3363</v>
      </c>
      <c r="G14" s="13" t="s">
        <v>1388</v>
      </c>
      <c r="H14" s="195" t="s">
        <v>3824</v>
      </c>
    </row>
    <row r="15" spans="1:8" s="8" customFormat="1" x14ac:dyDescent="0.2">
      <c r="A15" s="21">
        <v>5301</v>
      </c>
      <c r="B15" s="21">
        <v>5281</v>
      </c>
      <c r="C15" s="22">
        <v>5162</v>
      </c>
      <c r="D15" s="22">
        <v>5385</v>
      </c>
      <c r="E15" s="22">
        <f>B15 - A15</f>
        <v>-20</v>
      </c>
      <c r="F15" s="22">
        <v>609</v>
      </c>
      <c r="G15" s="22"/>
      <c r="H15" s="3">
        <v>2</v>
      </c>
    </row>
    <row r="16" spans="1:8" s="8" customFormat="1" x14ac:dyDescent="0.2">
      <c r="A16" s="19"/>
      <c r="B16" s="19"/>
      <c r="C16" s="16"/>
      <c r="D16" s="17"/>
      <c r="E16" s="17"/>
      <c r="F16" s="17"/>
      <c r="G16" s="17"/>
      <c r="H16" s="17"/>
    </row>
    <row r="17" spans="1:8" s="8" customFormat="1" x14ac:dyDescent="0.2">
      <c r="A17" s="148" t="s">
        <v>3079</v>
      </c>
      <c r="B17" s="891" t="s">
        <v>3360</v>
      </c>
      <c r="C17" s="892"/>
      <c r="D17" s="177" t="s">
        <v>3080</v>
      </c>
      <c r="E17" s="901" t="s">
        <v>4067</v>
      </c>
      <c r="F17" s="876"/>
      <c r="G17" s="876"/>
      <c r="H17" s="876"/>
    </row>
    <row r="18" spans="1:8" s="8" customFormat="1" x14ac:dyDescent="0.2">
      <c r="A18" s="19"/>
      <c r="B18" s="19"/>
      <c r="C18" s="16"/>
      <c r="D18" s="175" t="s">
        <v>1165</v>
      </c>
      <c r="E18" s="244" t="s">
        <v>1167</v>
      </c>
      <c r="F18" s="930"/>
      <c r="G18" s="930"/>
      <c r="H18" s="930"/>
    </row>
    <row r="19" spans="1:8" s="8" customFormat="1" ht="12.75" customHeight="1" x14ac:dyDescent="0.2">
      <c r="A19" s="148" t="s">
        <v>3083</v>
      </c>
      <c r="B19" s="891" t="s">
        <v>5772</v>
      </c>
      <c r="C19" s="892"/>
      <c r="D19" s="892"/>
      <c r="E19" s="892"/>
      <c r="F19" s="892"/>
      <c r="G19" s="892"/>
      <c r="H19" s="892"/>
    </row>
    <row r="20" spans="1:8" s="8" customFormat="1" x14ac:dyDescent="0.2">
      <c r="A20" s="19"/>
      <c r="B20" s="19"/>
      <c r="C20" s="16"/>
      <c r="D20" s="17"/>
      <c r="E20" s="17"/>
      <c r="F20" s="17"/>
      <c r="G20" s="17"/>
      <c r="H20" s="17"/>
    </row>
    <row r="21" spans="1:8" s="8" customFormat="1" x14ac:dyDescent="0.2">
      <c r="A21" s="148" t="s">
        <v>3085</v>
      </c>
      <c r="B21" s="1265"/>
      <c r="C21" s="1277"/>
      <c r="D21" s="1277"/>
      <c r="E21" s="1277"/>
      <c r="F21" s="1277"/>
      <c r="G21" s="1277"/>
      <c r="H21" s="1277"/>
    </row>
    <row r="22" spans="1:8" ht="13.5" thickBot="1" x14ac:dyDescent="0.25">
      <c r="C22" s="1"/>
    </row>
    <row r="23" spans="1:8" ht="13.5" thickBot="1" x14ac:dyDescent="0.25">
      <c r="A23" s="969" t="s">
        <v>2683</v>
      </c>
      <c r="B23" s="969"/>
      <c r="C23" s="168" t="s">
        <v>5913</v>
      </c>
      <c r="D23" s="969" t="s">
        <v>5907</v>
      </c>
      <c r="E23" s="969"/>
      <c r="F23" s="969"/>
      <c r="G23" s="895" t="s">
        <v>5906</v>
      </c>
      <c r="H23" s="896"/>
    </row>
    <row r="24" spans="1:8" ht="27" customHeight="1" thickBot="1" x14ac:dyDescent="0.25">
      <c r="A24" s="1367" t="s">
        <v>3088</v>
      </c>
      <c r="B24" s="1367"/>
      <c r="C24" s="187" t="s">
        <v>1981</v>
      </c>
      <c r="D24" s="931" t="s">
        <v>3361</v>
      </c>
      <c r="E24" s="971"/>
      <c r="F24" s="971"/>
      <c r="G24" s="902" t="s">
        <v>3362</v>
      </c>
      <c r="H24" s="902"/>
    </row>
    <row r="25" spans="1:8" s="3" customFormat="1" ht="13.5" thickBot="1" x14ac:dyDescent="0.25">
      <c r="A25" s="4" t="s">
        <v>3488</v>
      </c>
      <c r="B25" s="4" t="s">
        <v>3320</v>
      </c>
      <c r="C25" s="5" t="s">
        <v>3319</v>
      </c>
      <c r="D25" s="4" t="s">
        <v>3992</v>
      </c>
      <c r="E25" s="4" t="s">
        <v>3486</v>
      </c>
      <c r="F25" s="4" t="s">
        <v>3318</v>
      </c>
      <c r="G25" s="903" t="s">
        <v>3950</v>
      </c>
      <c r="H25" s="904"/>
    </row>
    <row r="26" spans="1:8" x14ac:dyDescent="0.2">
      <c r="A26" s="127" t="s">
        <v>1313</v>
      </c>
      <c r="B26" s="49" t="s">
        <v>5385</v>
      </c>
      <c r="C26" s="50" t="s">
        <v>3466</v>
      </c>
      <c r="D26" s="49" t="s">
        <v>3682</v>
      </c>
      <c r="E26" s="128">
        <v>5342</v>
      </c>
      <c r="F26" s="49" t="s">
        <v>116</v>
      </c>
      <c r="G26" s="929" t="s">
        <v>4068</v>
      </c>
      <c r="H26" s="910"/>
    </row>
    <row r="27" spans="1:8" ht="25.5" customHeight="1" x14ac:dyDescent="0.2">
      <c r="A27" s="127" t="s">
        <v>1314</v>
      </c>
      <c r="B27" s="49" t="s">
        <v>2429</v>
      </c>
      <c r="C27" s="50" t="s">
        <v>3465</v>
      </c>
      <c r="D27" s="49" t="s">
        <v>3425</v>
      </c>
      <c r="E27" s="128">
        <v>5350</v>
      </c>
      <c r="F27" s="49" t="s">
        <v>3744</v>
      </c>
      <c r="G27" s="1368" t="s">
        <v>4069</v>
      </c>
      <c r="H27" s="1369"/>
    </row>
    <row r="28" spans="1:8" ht="25.5" x14ac:dyDescent="0.2">
      <c r="A28" s="127" t="s">
        <v>1315</v>
      </c>
      <c r="B28" s="49" t="s">
        <v>2430</v>
      </c>
      <c r="C28" s="50" t="s">
        <v>3464</v>
      </c>
      <c r="D28" s="49" t="s">
        <v>50</v>
      </c>
      <c r="E28" s="128">
        <v>5330</v>
      </c>
      <c r="F28" s="49" t="s">
        <v>3485</v>
      </c>
      <c r="G28" s="929" t="s">
        <v>3974</v>
      </c>
      <c r="H28" s="910"/>
    </row>
    <row r="29" spans="1:8" x14ac:dyDescent="0.2">
      <c r="A29" s="127" t="s">
        <v>1316</v>
      </c>
      <c r="B29" s="49" t="s">
        <v>940</v>
      </c>
      <c r="C29" s="50" t="s">
        <v>732</v>
      </c>
      <c r="D29" s="49" t="s">
        <v>51</v>
      </c>
      <c r="E29" s="128">
        <v>5304</v>
      </c>
      <c r="F29" s="49" t="s">
        <v>3744</v>
      </c>
      <c r="G29" s="929" t="s">
        <v>4070</v>
      </c>
      <c r="H29" s="910"/>
    </row>
    <row r="30" spans="1:8" x14ac:dyDescent="0.2">
      <c r="A30" s="127" t="s">
        <v>6122</v>
      </c>
      <c r="B30" s="49" t="s">
        <v>733</v>
      </c>
      <c r="C30" s="50" t="s">
        <v>6123</v>
      </c>
      <c r="D30" s="49" t="s">
        <v>6124</v>
      </c>
      <c r="E30" s="128">
        <v>5291</v>
      </c>
      <c r="F30" s="49" t="s">
        <v>116</v>
      </c>
      <c r="G30" s="1118" t="s">
        <v>6125</v>
      </c>
      <c r="H30" s="1119"/>
    </row>
    <row r="31" spans="1:8" x14ac:dyDescent="0.2">
      <c r="A31" s="127" t="s">
        <v>1317</v>
      </c>
      <c r="B31" s="49" t="s">
        <v>2431</v>
      </c>
      <c r="C31" s="50" t="s">
        <v>3463</v>
      </c>
      <c r="D31" s="49" t="s">
        <v>52</v>
      </c>
      <c r="E31" s="128">
        <v>5261</v>
      </c>
      <c r="F31" s="49" t="s">
        <v>116</v>
      </c>
      <c r="G31" s="929" t="s">
        <v>53</v>
      </c>
      <c r="H31" s="910"/>
    </row>
    <row r="32" spans="1:8" x14ac:dyDescent="0.2">
      <c r="A32" s="127" t="s">
        <v>1318</v>
      </c>
      <c r="B32" s="49" t="s">
        <v>2432</v>
      </c>
      <c r="C32" s="50" t="s">
        <v>3462</v>
      </c>
      <c r="D32" s="49" t="s">
        <v>54</v>
      </c>
      <c r="E32" s="128">
        <v>5260</v>
      </c>
      <c r="F32" s="49" t="s">
        <v>1099</v>
      </c>
      <c r="G32" s="923" t="s">
        <v>55</v>
      </c>
      <c r="H32" s="924"/>
    </row>
    <row r="33" spans="1:8" x14ac:dyDescent="0.2">
      <c r="A33" s="127" t="s">
        <v>60</v>
      </c>
      <c r="B33" s="49" t="s">
        <v>2433</v>
      </c>
      <c r="C33" s="50" t="s">
        <v>726</v>
      </c>
      <c r="D33" s="49" t="s">
        <v>59</v>
      </c>
      <c r="E33" s="128">
        <v>5251</v>
      </c>
      <c r="F33" s="49" t="s">
        <v>3744</v>
      </c>
      <c r="G33" s="929" t="s">
        <v>56</v>
      </c>
      <c r="H33" s="910"/>
    </row>
    <row r="34" spans="1:8" x14ac:dyDescent="0.2">
      <c r="A34" s="127" t="s">
        <v>1319</v>
      </c>
      <c r="B34" s="49" t="s">
        <v>740</v>
      </c>
      <c r="C34" s="50" t="s">
        <v>3461</v>
      </c>
      <c r="D34" s="49" t="s">
        <v>58</v>
      </c>
      <c r="E34" s="128">
        <v>5228</v>
      </c>
      <c r="F34" s="49" t="s">
        <v>3744</v>
      </c>
      <c r="G34" s="929" t="s">
        <v>57</v>
      </c>
      <c r="H34" s="910"/>
    </row>
    <row r="35" spans="1:8" x14ac:dyDescent="0.2">
      <c r="A35" s="127" t="s">
        <v>1320</v>
      </c>
      <c r="B35" s="49" t="s">
        <v>2434</v>
      </c>
      <c r="C35" s="50" t="s">
        <v>3112</v>
      </c>
      <c r="D35" s="49" t="s">
        <v>73</v>
      </c>
      <c r="E35" s="128">
        <v>5251</v>
      </c>
      <c r="F35" s="49" t="s">
        <v>1099</v>
      </c>
      <c r="G35" s="929" t="s">
        <v>4071</v>
      </c>
      <c r="H35" s="910"/>
    </row>
    <row r="36" spans="1:8" x14ac:dyDescent="0.2">
      <c r="A36" s="127" t="s">
        <v>1321</v>
      </c>
      <c r="B36" s="49" t="s">
        <v>2435</v>
      </c>
      <c r="C36" s="50" t="s">
        <v>3111</v>
      </c>
      <c r="D36" s="49" t="s">
        <v>61</v>
      </c>
      <c r="E36" s="128">
        <v>5252</v>
      </c>
      <c r="F36" s="49" t="s">
        <v>1099</v>
      </c>
      <c r="G36" s="929" t="s">
        <v>4072</v>
      </c>
      <c r="H36" s="910"/>
    </row>
    <row r="37" spans="1:8" x14ac:dyDescent="0.2">
      <c r="A37" s="127" t="s">
        <v>66</v>
      </c>
      <c r="B37" s="49" t="s">
        <v>2436</v>
      </c>
      <c r="C37" s="50" t="s">
        <v>3110</v>
      </c>
      <c r="D37" s="49" t="s">
        <v>67</v>
      </c>
      <c r="E37" s="128">
        <v>5245</v>
      </c>
      <c r="F37" s="49" t="s">
        <v>116</v>
      </c>
      <c r="G37" s="929" t="s">
        <v>68</v>
      </c>
      <c r="H37" s="910"/>
    </row>
    <row r="38" spans="1:8" x14ac:dyDescent="0.2">
      <c r="A38" s="127" t="s">
        <v>1322</v>
      </c>
      <c r="B38" s="49" t="s">
        <v>5449</v>
      </c>
      <c r="C38" s="50" t="s">
        <v>3109</v>
      </c>
      <c r="D38" s="49" t="s">
        <v>3426</v>
      </c>
      <c r="E38" s="128">
        <v>5233</v>
      </c>
      <c r="F38" s="49" t="s">
        <v>3744</v>
      </c>
      <c r="G38" s="929" t="s">
        <v>4073</v>
      </c>
      <c r="H38" s="910"/>
    </row>
    <row r="39" spans="1:8" x14ac:dyDescent="0.2">
      <c r="A39" s="127" t="s">
        <v>1323</v>
      </c>
      <c r="B39" s="49" t="s">
        <v>5450</v>
      </c>
      <c r="C39" s="50" t="s">
        <v>3097</v>
      </c>
      <c r="D39" s="49" t="s">
        <v>3427</v>
      </c>
      <c r="E39" s="128">
        <v>5281</v>
      </c>
      <c r="F39" s="49" t="s">
        <v>3744</v>
      </c>
      <c r="G39" s="929" t="s">
        <v>4074</v>
      </c>
      <c r="H39" s="910"/>
    </row>
    <row r="40" spans="1:8" x14ac:dyDescent="0.2">
      <c r="A40" s="127" t="s">
        <v>538</v>
      </c>
      <c r="B40" s="49" t="s">
        <v>63</v>
      </c>
      <c r="C40" s="50" t="s">
        <v>64</v>
      </c>
      <c r="D40" s="49" t="s">
        <v>62</v>
      </c>
      <c r="E40" s="128">
        <v>5285</v>
      </c>
      <c r="F40" s="49" t="s">
        <v>116</v>
      </c>
      <c r="G40" s="929" t="s">
        <v>4075</v>
      </c>
      <c r="H40" s="910"/>
    </row>
    <row r="41" spans="1:8" x14ac:dyDescent="0.2">
      <c r="A41" s="127" t="s">
        <v>1324</v>
      </c>
      <c r="B41" s="49" t="s">
        <v>5451</v>
      </c>
      <c r="C41" s="50" t="s">
        <v>3108</v>
      </c>
      <c r="D41" s="49" t="s">
        <v>3164</v>
      </c>
      <c r="E41" s="128">
        <v>5225</v>
      </c>
      <c r="F41" s="49" t="s">
        <v>3744</v>
      </c>
      <c r="G41" s="929" t="s">
        <v>3165</v>
      </c>
      <c r="H41" s="910"/>
    </row>
    <row r="42" spans="1:8" ht="25.5" x14ac:dyDescent="0.2">
      <c r="A42" s="127" t="s">
        <v>4625</v>
      </c>
      <c r="B42" s="49" t="s">
        <v>1586</v>
      </c>
      <c r="C42" s="50" t="s">
        <v>654</v>
      </c>
      <c r="D42" s="49" t="s">
        <v>3166</v>
      </c>
      <c r="E42" s="128">
        <v>5165</v>
      </c>
      <c r="F42" s="49" t="s">
        <v>4342</v>
      </c>
      <c r="G42" s="929" t="s">
        <v>3167</v>
      </c>
      <c r="H42" s="910"/>
    </row>
    <row r="43" spans="1:8" ht="39.75" customHeight="1" x14ac:dyDescent="0.2">
      <c r="A43" s="127" t="s">
        <v>4626</v>
      </c>
      <c r="B43" s="49" t="s">
        <v>5452</v>
      </c>
      <c r="C43" s="50" t="s">
        <v>3107</v>
      </c>
      <c r="D43" s="49" t="s">
        <v>4559</v>
      </c>
      <c r="E43" s="128">
        <v>5191</v>
      </c>
      <c r="F43" s="49" t="s">
        <v>3744</v>
      </c>
      <c r="G43" s="929" t="s">
        <v>393</v>
      </c>
      <c r="H43" s="910"/>
    </row>
    <row r="44" spans="1:8" x14ac:dyDescent="0.2">
      <c r="A44" s="127" t="s">
        <v>4627</v>
      </c>
      <c r="B44" s="49" t="s">
        <v>5453</v>
      </c>
      <c r="C44" s="50" t="s">
        <v>3106</v>
      </c>
      <c r="D44" s="49" t="s">
        <v>4560</v>
      </c>
      <c r="E44" s="128">
        <v>5208</v>
      </c>
      <c r="F44" s="49" t="s">
        <v>1099</v>
      </c>
      <c r="G44" s="929" t="s">
        <v>4076</v>
      </c>
      <c r="H44" s="910"/>
    </row>
    <row r="45" spans="1:8" ht="12.75" customHeight="1" x14ac:dyDescent="0.2">
      <c r="A45" s="127" t="s">
        <v>4628</v>
      </c>
      <c r="B45" s="49" t="s">
        <v>5898</v>
      </c>
      <c r="C45" s="50" t="s">
        <v>3105</v>
      </c>
      <c r="D45" s="49" t="s">
        <v>776</v>
      </c>
      <c r="E45" s="128">
        <v>5248</v>
      </c>
      <c r="F45" s="49" t="s">
        <v>1099</v>
      </c>
      <c r="G45" s="929" t="s">
        <v>4077</v>
      </c>
      <c r="H45" s="910"/>
    </row>
    <row r="46" spans="1:8" x14ac:dyDescent="0.2">
      <c r="A46" s="127" t="s">
        <v>4629</v>
      </c>
      <c r="B46" s="49" t="s">
        <v>5899</v>
      </c>
      <c r="C46" s="50" t="s">
        <v>3104</v>
      </c>
      <c r="D46" s="49" t="s">
        <v>4561</v>
      </c>
      <c r="E46" s="128">
        <v>5361</v>
      </c>
      <c r="F46" s="49" t="s">
        <v>3744</v>
      </c>
      <c r="G46" s="929" t="s">
        <v>4078</v>
      </c>
      <c r="H46" s="910"/>
    </row>
    <row r="47" spans="1:8" x14ac:dyDescent="0.2">
      <c r="A47" s="127" t="s">
        <v>4630</v>
      </c>
      <c r="B47" s="49" t="s">
        <v>3091</v>
      </c>
      <c r="C47" s="50" t="s">
        <v>3103</v>
      </c>
      <c r="D47" s="49" t="s">
        <v>4562</v>
      </c>
      <c r="E47" s="128">
        <v>5296</v>
      </c>
      <c r="F47" s="49" t="s">
        <v>1099</v>
      </c>
      <c r="G47" s="929" t="s">
        <v>2118</v>
      </c>
      <c r="H47" s="910"/>
    </row>
    <row r="48" spans="1:8" x14ac:dyDescent="0.2">
      <c r="A48" s="127" t="s">
        <v>4631</v>
      </c>
      <c r="B48" s="49" t="s">
        <v>3092</v>
      </c>
      <c r="C48" s="50" t="s">
        <v>3102</v>
      </c>
      <c r="D48" s="49" t="s">
        <v>5074</v>
      </c>
      <c r="E48" s="128">
        <v>5346</v>
      </c>
      <c r="F48" s="49" t="s">
        <v>116</v>
      </c>
      <c r="G48" s="929" t="s">
        <v>4157</v>
      </c>
      <c r="H48" s="910"/>
    </row>
    <row r="49" spans="1:8" x14ac:dyDescent="0.2">
      <c r="A49" s="127" t="s">
        <v>4632</v>
      </c>
      <c r="B49" s="49" t="s">
        <v>3093</v>
      </c>
      <c r="C49" s="50" t="s">
        <v>3101</v>
      </c>
      <c r="D49" s="49" t="s">
        <v>5075</v>
      </c>
      <c r="E49" s="128">
        <v>5361</v>
      </c>
      <c r="F49" s="49" t="s">
        <v>1099</v>
      </c>
      <c r="G49" s="929" t="s">
        <v>931</v>
      </c>
      <c r="H49" s="910"/>
    </row>
    <row r="50" spans="1:8" x14ac:dyDescent="0.2">
      <c r="A50" s="127" t="s">
        <v>4633</v>
      </c>
      <c r="B50" s="49" t="s">
        <v>3094</v>
      </c>
      <c r="C50" s="50" t="s">
        <v>3100</v>
      </c>
      <c r="D50" s="49" t="s">
        <v>65</v>
      </c>
      <c r="E50" s="128">
        <v>5393</v>
      </c>
      <c r="F50" s="49" t="s">
        <v>116</v>
      </c>
      <c r="G50" s="929" t="s">
        <v>932</v>
      </c>
      <c r="H50" s="910"/>
    </row>
    <row r="51" spans="1:8" x14ac:dyDescent="0.2">
      <c r="A51" s="127" t="s">
        <v>655</v>
      </c>
      <c r="B51" s="49" t="s">
        <v>4084</v>
      </c>
      <c r="C51" s="50" t="s">
        <v>2439</v>
      </c>
      <c r="D51" s="49" t="s">
        <v>656</v>
      </c>
      <c r="E51" s="128">
        <v>5380</v>
      </c>
      <c r="F51" s="49" t="s">
        <v>3744</v>
      </c>
      <c r="G51" s="929" t="s">
        <v>657</v>
      </c>
      <c r="H51" s="910"/>
    </row>
    <row r="52" spans="1:8" ht="26.25" customHeight="1" x14ac:dyDescent="0.2">
      <c r="A52" s="268" t="s">
        <v>658</v>
      </c>
      <c r="B52" s="267" t="s">
        <v>659</v>
      </c>
      <c r="C52" s="265" t="s">
        <v>660</v>
      </c>
      <c r="D52" s="267" t="s">
        <v>661</v>
      </c>
      <c r="E52" s="266">
        <v>5412</v>
      </c>
      <c r="F52" s="267" t="s">
        <v>3744</v>
      </c>
      <c r="G52" s="917" t="s">
        <v>1422</v>
      </c>
      <c r="H52" s="918"/>
    </row>
    <row r="53" spans="1:8" x14ac:dyDescent="0.2">
      <c r="A53" s="268" t="s">
        <v>655</v>
      </c>
      <c r="B53" s="917" t="s">
        <v>5299</v>
      </c>
      <c r="C53" s="917"/>
      <c r="D53" s="917"/>
      <c r="E53" s="917"/>
      <c r="F53" s="917"/>
      <c r="G53" s="917" t="s">
        <v>662</v>
      </c>
      <c r="H53" s="918"/>
    </row>
    <row r="54" spans="1:8" x14ac:dyDescent="0.2">
      <c r="A54" s="127" t="s">
        <v>663</v>
      </c>
      <c r="B54" s="49" t="s">
        <v>664</v>
      </c>
      <c r="C54" s="50" t="s">
        <v>665</v>
      </c>
      <c r="D54" s="49" t="s">
        <v>666</v>
      </c>
      <c r="E54" s="128">
        <v>5352</v>
      </c>
      <c r="F54" s="49" t="s">
        <v>116</v>
      </c>
      <c r="G54" s="929" t="s">
        <v>1421</v>
      </c>
      <c r="H54" s="910"/>
    </row>
    <row r="55" spans="1:8" x14ac:dyDescent="0.2">
      <c r="A55" s="127" t="s">
        <v>1423</v>
      </c>
      <c r="B55" s="49" t="s">
        <v>1424</v>
      </c>
      <c r="C55" s="50" t="s">
        <v>1425</v>
      </c>
      <c r="D55" s="49" t="s">
        <v>1426</v>
      </c>
      <c r="E55" s="128">
        <v>5325</v>
      </c>
      <c r="F55" s="49" t="s">
        <v>3744</v>
      </c>
      <c r="G55" s="929" t="s">
        <v>1427</v>
      </c>
      <c r="H55" s="910"/>
    </row>
    <row r="56" spans="1:8" x14ac:dyDescent="0.2">
      <c r="A56" s="127" t="s">
        <v>1428</v>
      </c>
      <c r="B56" s="49" t="s">
        <v>1429</v>
      </c>
      <c r="C56" s="50" t="s">
        <v>1430</v>
      </c>
      <c r="D56" s="49" t="s">
        <v>1432</v>
      </c>
      <c r="E56" s="128">
        <v>5332</v>
      </c>
      <c r="F56" s="49" t="s">
        <v>116</v>
      </c>
      <c r="G56" s="929" t="s">
        <v>1431</v>
      </c>
      <c r="H56" s="910"/>
    </row>
    <row r="57" spans="1:8" x14ac:dyDescent="0.2">
      <c r="A57" s="127" t="s">
        <v>4634</v>
      </c>
      <c r="B57" s="49" t="s">
        <v>3095</v>
      </c>
      <c r="C57" s="50" t="s">
        <v>3099</v>
      </c>
      <c r="D57" s="49" t="s">
        <v>5076</v>
      </c>
      <c r="E57" s="128">
        <v>5338</v>
      </c>
      <c r="F57" s="49" t="s">
        <v>3744</v>
      </c>
      <c r="G57" s="929" t="s">
        <v>933</v>
      </c>
      <c r="H57" s="910"/>
    </row>
    <row r="58" spans="1:8" x14ac:dyDescent="0.2">
      <c r="A58" s="127" t="s">
        <v>4635</v>
      </c>
      <c r="B58" s="49" t="s">
        <v>3096</v>
      </c>
      <c r="C58" s="50" t="s">
        <v>3098</v>
      </c>
      <c r="D58" s="49" t="s">
        <v>934</v>
      </c>
      <c r="E58" s="128">
        <v>5309</v>
      </c>
      <c r="F58" s="49" t="s">
        <v>1099</v>
      </c>
      <c r="G58" s="929" t="s">
        <v>935</v>
      </c>
      <c r="H58" s="910"/>
    </row>
    <row r="59" spans="1:8" x14ac:dyDescent="0.2">
      <c r="A59" s="127" t="s">
        <v>4365</v>
      </c>
      <c r="B59" s="49" t="s">
        <v>5439</v>
      </c>
      <c r="C59" s="50" t="s">
        <v>5294</v>
      </c>
      <c r="D59" s="49" t="s">
        <v>4366</v>
      </c>
      <c r="E59" s="128">
        <v>5247</v>
      </c>
      <c r="F59" s="49" t="s">
        <v>3744</v>
      </c>
      <c r="G59" s="929" t="s">
        <v>5295</v>
      </c>
      <c r="H59" s="910"/>
    </row>
    <row r="60" spans="1:8" ht="26.25" customHeight="1" x14ac:dyDescent="0.2">
      <c r="A60" s="127" t="s">
        <v>4272</v>
      </c>
      <c r="B60" s="49" t="s">
        <v>4273</v>
      </c>
      <c r="C60" s="50" t="s">
        <v>4274</v>
      </c>
      <c r="D60" s="49" t="s">
        <v>71</v>
      </c>
      <c r="E60" s="128">
        <v>5242</v>
      </c>
      <c r="F60" s="49" t="s">
        <v>3744</v>
      </c>
      <c r="G60" s="929" t="s">
        <v>5296</v>
      </c>
      <c r="H60" s="910"/>
    </row>
    <row r="61" spans="1:8" ht="26.25" customHeight="1" x14ac:dyDescent="0.2">
      <c r="A61" s="127" t="s">
        <v>4276</v>
      </c>
      <c r="B61" s="49" t="s">
        <v>4277</v>
      </c>
      <c r="C61" s="50" t="s">
        <v>4278</v>
      </c>
      <c r="D61" s="49" t="s">
        <v>70</v>
      </c>
      <c r="E61" s="128">
        <v>5240</v>
      </c>
      <c r="F61" s="49" t="s">
        <v>3744</v>
      </c>
      <c r="G61" s="929" t="s">
        <v>72</v>
      </c>
      <c r="H61" s="910"/>
    </row>
    <row r="62" spans="1:8" ht="13.5" thickBot="1" x14ac:dyDescent="0.25">
      <c r="A62" s="129" t="s">
        <v>4280</v>
      </c>
      <c r="B62" s="130" t="s">
        <v>4281</v>
      </c>
      <c r="C62" s="131" t="s">
        <v>4282</v>
      </c>
      <c r="D62" s="130" t="s">
        <v>69</v>
      </c>
      <c r="E62" s="132">
        <v>5281</v>
      </c>
      <c r="F62" s="130" t="s">
        <v>3744</v>
      </c>
      <c r="G62" s="977" t="s">
        <v>4283</v>
      </c>
      <c r="H62" s="978"/>
    </row>
    <row r="64" spans="1:8" s="8" customFormat="1" x14ac:dyDescent="0.2">
      <c r="A64" s="227" t="s">
        <v>295</v>
      </c>
      <c r="B64" s="228" t="s">
        <v>3697</v>
      </c>
      <c r="C64" s="226" t="s">
        <v>2169</v>
      </c>
    </row>
  </sheetData>
  <mergeCells count="65">
    <mergeCell ref="G43:H43"/>
    <mergeCell ref="G44:H44"/>
    <mergeCell ref="G45:H45"/>
    <mergeCell ref="G60:H60"/>
    <mergeCell ref="G61:H61"/>
    <mergeCell ref="G62:H62"/>
    <mergeCell ref="G57:H57"/>
    <mergeCell ref="G58:H58"/>
    <mergeCell ref="G59:H59"/>
    <mergeCell ref="G46:H46"/>
    <mergeCell ref="G49:H49"/>
    <mergeCell ref="G50:H50"/>
    <mergeCell ref="G53:H53"/>
    <mergeCell ref="G54:H54"/>
    <mergeCell ref="G56:H56"/>
    <mergeCell ref="G42:H42"/>
    <mergeCell ref="G40:H40"/>
    <mergeCell ref="B19:H19"/>
    <mergeCell ref="G23:H23"/>
    <mergeCell ref="G24:H24"/>
    <mergeCell ref="G25:H25"/>
    <mergeCell ref="B21:H21"/>
    <mergeCell ref="G27:H27"/>
    <mergeCell ref="G28:H28"/>
    <mergeCell ref="G29:H29"/>
    <mergeCell ref="G31:H31"/>
    <mergeCell ref="G30:H30"/>
    <mergeCell ref="G32:H32"/>
    <mergeCell ref="G33:H33"/>
    <mergeCell ref="G34:H34"/>
    <mergeCell ref="G41:H41"/>
    <mergeCell ref="C11:D11"/>
    <mergeCell ref="E11:F11"/>
    <mergeCell ref="A12:B12"/>
    <mergeCell ref="C12:D12"/>
    <mergeCell ref="E12:F12"/>
    <mergeCell ref="B17:C17"/>
    <mergeCell ref="F18:H18"/>
    <mergeCell ref="A23:B23"/>
    <mergeCell ref="A24:B24"/>
    <mergeCell ref="D23:F23"/>
    <mergeCell ref="A1:B1"/>
    <mergeCell ref="C1:H1"/>
    <mergeCell ref="C2:H2"/>
    <mergeCell ref="A10:H10"/>
    <mergeCell ref="A3:B3"/>
    <mergeCell ref="A2:B2"/>
    <mergeCell ref="G4:H5"/>
    <mergeCell ref="G7:H8"/>
    <mergeCell ref="B53:F53"/>
    <mergeCell ref="G55:H55"/>
    <mergeCell ref="G51:H51"/>
    <mergeCell ref="G52:H52"/>
    <mergeCell ref="A11:B11"/>
    <mergeCell ref="G26:H26"/>
    <mergeCell ref="D24:F24"/>
    <mergeCell ref="A13:H13"/>
    <mergeCell ref="E17:H17"/>
    <mergeCell ref="G39:H39"/>
    <mergeCell ref="G47:H47"/>
    <mergeCell ref="G48:H48"/>
    <mergeCell ref="G35:H35"/>
    <mergeCell ref="G36:H36"/>
    <mergeCell ref="G37:H37"/>
    <mergeCell ref="G38:H38"/>
  </mergeCells>
  <phoneticPr fontId="0" type="noConversion"/>
  <hyperlinks>
    <hyperlink ref="D4" location="'104th'!A1" display="104th Ave Trail" xr:uid="{00000000-0004-0000-3800-000000000000}"/>
    <hyperlink ref="A2:B2" location="Overview!A1" tooltip="Go to Trail Network Overview sheet" display="Trail Network Overview" xr:uid="{00000000-0004-0000-3800-000001000000}"/>
    <hyperlink ref="D7" location="GrangeHall!A1" display="Grange Hall Trail" xr:uid="{00000000-0004-0000-3800-000002000000}"/>
    <hyperlink ref="B64" location="RTD!A12" display="RTD-104W" xr:uid="{00000000-0004-0000-3800-000003000000}"/>
    <hyperlink ref="C64" location="RTD!A80" display="RTD-WGR" xr:uid="{00000000-0004-0000-3800-000004000000}"/>
    <hyperlink ref="D6" location="ColoBlvdWelby!A1" display="Colo Blvd Welby MUP" xr:uid="{00000000-0004-0000-3800-000005000000}"/>
    <hyperlink ref="D5" location="'120th'!A1" display="120th Ave MUP" xr:uid="{00000000-0004-0000-3800-000006000000}"/>
  </hyperlinks>
  <pageMargins left="1" right="0.75" top="0.75" bottom="0.75" header="0.5" footer="0.5"/>
  <pageSetup scale="74" orientation="portrait" r:id="rId1"/>
  <headerFooter alignWithMargins="0">
    <oddHeader>&amp;L&amp;"Arial,Bold"&amp;Uhttp://geobiking.org&amp;C&amp;F</oddHeader>
    <oddFooter>&amp;LAuthor: &amp;"Arial,Bold"Robert Prehn&amp;CData free for personal use and remains property of author.&amp;R&amp;D</oddFooter>
  </headerFooter>
  <webPublishItems count="1">
    <webPublishItem id="23968" divId="DR_North_23968" sourceType="sheet" destinationFile="C:\GPS\Bicycle\CO_DN\CO_DN_WFC.htm" title="GeoBiking CO_DN WFC Trail Description"/>
  </webPublishItem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56">
    <pageSetUpPr fitToPage="1"/>
  </sheetPr>
  <dimension ref="A1:J90"/>
  <sheetViews>
    <sheetView topLeftCell="A61" zoomScaleNormal="100" workbookViewId="0">
      <selection activeCell="A80" sqref="A80"/>
    </sheetView>
  </sheetViews>
  <sheetFormatPr defaultRowHeight="12.75" x14ac:dyDescent="0.2"/>
  <cols>
    <col min="1" max="1" width="12.7109375" customWidth="1"/>
    <col min="2" max="2" width="13.42578125" customWidth="1"/>
    <col min="3" max="3" width="12.140625" bestFit="1" customWidth="1"/>
    <col min="4" max="4" width="14.5703125" customWidth="1"/>
    <col min="5" max="5" width="8" bestFit="1" customWidth="1"/>
    <col min="6" max="6" width="6.28515625" bestFit="1" customWidth="1"/>
    <col min="7" max="7" width="8" bestFit="1" customWidth="1"/>
    <col min="8" max="8" width="11.5703125" customWidth="1"/>
    <col min="9" max="9" width="43.7109375" customWidth="1"/>
    <col min="10" max="10" width="4" style="3" customWidth="1"/>
  </cols>
  <sheetData>
    <row r="1" spans="1:10" ht="23.25" customHeight="1" x14ac:dyDescent="0.2">
      <c r="A1" s="1381" t="s">
        <v>3555</v>
      </c>
      <c r="B1" s="1382"/>
      <c r="C1" s="979" t="s">
        <v>3556</v>
      </c>
      <c r="D1" s="873"/>
      <c r="E1" s="873"/>
      <c r="F1" s="873"/>
      <c r="G1" s="873"/>
      <c r="H1" s="873"/>
      <c r="I1" s="873"/>
    </row>
    <row r="2" spans="1:10" ht="17.25" customHeight="1" x14ac:dyDescent="0.2">
      <c r="A2" s="874" t="s">
        <v>2679</v>
      </c>
      <c r="B2" s="874"/>
      <c r="C2" s="1005" t="s">
        <v>1064</v>
      </c>
      <c r="D2" s="971"/>
      <c r="E2" s="971"/>
      <c r="F2" s="971"/>
      <c r="G2" s="971"/>
      <c r="H2" s="971"/>
      <c r="I2" s="971"/>
    </row>
    <row r="3" spans="1:10" x14ac:dyDescent="0.2">
      <c r="A3" s="154"/>
      <c r="B3" s="876"/>
      <c r="C3" s="876"/>
    </row>
    <row r="4" spans="1:10" x14ac:dyDescent="0.2">
      <c r="A4" s="200" t="s">
        <v>3557</v>
      </c>
      <c r="B4" s="944" t="s">
        <v>709</v>
      </c>
      <c r="C4" s="944"/>
      <c r="D4" s="944"/>
      <c r="E4" s="944"/>
      <c r="F4" s="944"/>
      <c r="G4" s="944"/>
      <c r="H4" s="178" t="s">
        <v>710</v>
      </c>
      <c r="I4" s="28" t="s">
        <v>2507</v>
      </c>
    </row>
    <row r="5" spans="1:10" x14ac:dyDescent="0.2">
      <c r="A5" s="199">
        <v>39784</v>
      </c>
      <c r="B5" s="944"/>
      <c r="C5" s="944"/>
      <c r="D5" s="944"/>
      <c r="E5" s="944"/>
      <c r="F5" s="944"/>
      <c r="G5" s="944"/>
      <c r="H5" s="218">
        <f>COUNTA(B11:B90)</f>
        <v>80</v>
      </c>
      <c r="I5" s="2" t="s">
        <v>1542</v>
      </c>
    </row>
    <row r="6" spans="1:10" x14ac:dyDescent="0.2">
      <c r="C6" s="9"/>
    </row>
    <row r="7" spans="1:10" s="8" customFormat="1" x14ac:dyDescent="0.2">
      <c r="A7" s="148" t="s">
        <v>3085</v>
      </c>
      <c r="B7" s="1168" t="s">
        <v>711</v>
      </c>
      <c r="C7" s="1168"/>
      <c r="D7" s="1168"/>
      <c r="E7" s="1168"/>
      <c r="F7" s="1168"/>
      <c r="G7" s="1168"/>
      <c r="H7" s="1168"/>
      <c r="I7" s="1168"/>
      <c r="J7" s="3"/>
    </row>
    <row r="8" spans="1:10" ht="13.5" thickBot="1" x14ac:dyDescent="0.25">
      <c r="C8" s="1"/>
    </row>
    <row r="9" spans="1:10" s="3" customFormat="1" x14ac:dyDescent="0.2">
      <c r="A9" s="1383" t="s">
        <v>3688</v>
      </c>
      <c r="B9" s="1389" t="s">
        <v>3319</v>
      </c>
      <c r="C9" s="1391" t="s">
        <v>3320</v>
      </c>
      <c r="D9" s="1389" t="s">
        <v>3992</v>
      </c>
      <c r="E9" s="1387"/>
      <c r="F9" s="1393" t="s">
        <v>3689</v>
      </c>
      <c r="G9" s="1394"/>
      <c r="H9" s="1383" t="s">
        <v>3690</v>
      </c>
      <c r="I9" s="1387"/>
    </row>
    <row r="10" spans="1:10" s="3" customFormat="1" ht="13.5" thickBot="1" x14ac:dyDescent="0.25">
      <c r="A10" s="1384"/>
      <c r="B10" s="1390"/>
      <c r="C10" s="1392"/>
      <c r="D10" s="1390"/>
      <c r="E10" s="1388"/>
      <c r="F10" s="216" t="s">
        <v>3691</v>
      </c>
      <c r="G10" s="217" t="s">
        <v>3692</v>
      </c>
      <c r="H10" s="1384"/>
      <c r="I10" s="1388"/>
    </row>
    <row r="11" spans="1:10" x14ac:dyDescent="0.2">
      <c r="A11" s="85" t="s">
        <v>1543</v>
      </c>
      <c r="B11" s="87" t="s">
        <v>3693</v>
      </c>
      <c r="C11" s="87" t="s">
        <v>3694</v>
      </c>
      <c r="D11" s="1022" t="s">
        <v>3695</v>
      </c>
      <c r="E11" s="1022"/>
      <c r="F11" s="344"/>
      <c r="G11" s="431"/>
      <c r="H11" s="432" t="s">
        <v>3696</v>
      </c>
      <c r="I11" s="331"/>
    </row>
    <row r="12" spans="1:10" x14ac:dyDescent="0.2">
      <c r="A12" s="89" t="s">
        <v>1545</v>
      </c>
      <c r="B12" s="91" t="s">
        <v>3327</v>
      </c>
      <c r="C12" s="91" t="s">
        <v>3328</v>
      </c>
      <c r="D12" s="1371" t="s">
        <v>3546</v>
      </c>
      <c r="E12" s="1371"/>
      <c r="F12" s="352"/>
      <c r="G12" s="352"/>
      <c r="H12" s="1370" t="s">
        <v>3547</v>
      </c>
      <c r="I12" s="958"/>
      <c r="J12" s="3" t="s">
        <v>980</v>
      </c>
    </row>
    <row r="13" spans="1:10" x14ac:dyDescent="0.2">
      <c r="A13" s="89" t="s">
        <v>5857</v>
      </c>
      <c r="B13" s="91" t="s">
        <v>5856</v>
      </c>
      <c r="C13" s="91" t="s">
        <v>3698</v>
      </c>
      <c r="D13" s="1371" t="s">
        <v>3699</v>
      </c>
      <c r="E13" s="1371"/>
      <c r="F13" s="352"/>
      <c r="G13" s="369"/>
      <c r="H13" s="1385" t="s">
        <v>3700</v>
      </c>
      <c r="I13" s="1144"/>
      <c r="J13" s="3" t="s">
        <v>197</v>
      </c>
    </row>
    <row r="14" spans="1:10" x14ac:dyDescent="0.2">
      <c r="A14" s="89" t="s">
        <v>563</v>
      </c>
      <c r="B14" s="91" t="s">
        <v>1065</v>
      </c>
      <c r="C14" s="91" t="s">
        <v>545</v>
      </c>
      <c r="D14" s="1371" t="s">
        <v>3325</v>
      </c>
      <c r="E14" s="1371"/>
      <c r="F14" s="352"/>
      <c r="G14" s="369"/>
      <c r="H14" s="1385" t="s">
        <v>3330</v>
      </c>
      <c r="I14" s="1386"/>
      <c r="J14" s="3" t="s">
        <v>197</v>
      </c>
    </row>
    <row r="15" spans="1:10" x14ac:dyDescent="0.2">
      <c r="A15" s="89" t="s">
        <v>564</v>
      </c>
      <c r="B15" s="91" t="s">
        <v>3701</v>
      </c>
      <c r="C15" s="91" t="s">
        <v>3702</v>
      </c>
      <c r="D15" s="1371" t="s">
        <v>3703</v>
      </c>
      <c r="E15" s="1371"/>
      <c r="F15" s="352">
        <v>10</v>
      </c>
      <c r="G15" s="369">
        <v>8</v>
      </c>
      <c r="H15" s="1370" t="s">
        <v>3704</v>
      </c>
      <c r="I15" s="958"/>
      <c r="J15" s="3" t="s">
        <v>197</v>
      </c>
    </row>
    <row r="16" spans="1:10" x14ac:dyDescent="0.2">
      <c r="A16" s="89" t="s">
        <v>565</v>
      </c>
      <c r="B16" s="91" t="s">
        <v>553</v>
      </c>
      <c r="C16" s="91" t="s">
        <v>554</v>
      </c>
      <c r="D16" s="1371" t="s">
        <v>555</v>
      </c>
      <c r="E16" s="1371"/>
      <c r="F16" s="352">
        <v>4</v>
      </c>
      <c r="G16" s="369"/>
      <c r="H16" s="1370" t="s">
        <v>556</v>
      </c>
      <c r="I16" s="1378"/>
      <c r="J16" s="3" t="s">
        <v>562</v>
      </c>
    </row>
    <row r="17" spans="1:10" x14ac:dyDescent="0.2">
      <c r="A17" s="89" t="s">
        <v>566</v>
      </c>
      <c r="B17" s="91" t="s">
        <v>3706</v>
      </c>
      <c r="C17" s="91" t="s">
        <v>3707</v>
      </c>
      <c r="D17" s="1371" t="s">
        <v>3708</v>
      </c>
      <c r="E17" s="1371"/>
      <c r="F17" s="352">
        <v>16</v>
      </c>
      <c r="G17" s="369">
        <v>10</v>
      </c>
      <c r="H17" s="1370" t="s">
        <v>3709</v>
      </c>
      <c r="I17" s="958"/>
      <c r="J17" s="3" t="s">
        <v>197</v>
      </c>
    </row>
    <row r="18" spans="1:10" x14ac:dyDescent="0.2">
      <c r="A18" s="89" t="s">
        <v>567</v>
      </c>
      <c r="B18" s="91" t="s">
        <v>3710</v>
      </c>
      <c r="C18" s="91" t="s">
        <v>3711</v>
      </c>
      <c r="D18" s="1371" t="s">
        <v>3712</v>
      </c>
      <c r="E18" s="1371"/>
      <c r="F18" s="352">
        <v>6</v>
      </c>
      <c r="G18" s="352"/>
      <c r="H18" s="1370" t="s">
        <v>3713</v>
      </c>
      <c r="I18" s="958"/>
      <c r="J18" s="3" t="s">
        <v>197</v>
      </c>
    </row>
    <row r="19" spans="1:10" x14ac:dyDescent="0.2">
      <c r="A19" s="89" t="s">
        <v>568</v>
      </c>
      <c r="B19" s="91" t="s">
        <v>3714</v>
      </c>
      <c r="C19" s="91" t="s">
        <v>3715</v>
      </c>
      <c r="D19" s="1371" t="s">
        <v>3716</v>
      </c>
      <c r="E19" s="1371"/>
      <c r="F19" s="352">
        <v>2</v>
      </c>
      <c r="G19" s="352">
        <v>8</v>
      </c>
      <c r="H19" s="1370" t="s">
        <v>3717</v>
      </c>
      <c r="I19" s="958"/>
      <c r="J19" s="3" t="s">
        <v>197</v>
      </c>
    </row>
    <row r="20" spans="1:10" x14ac:dyDescent="0.2">
      <c r="A20" s="89" t="s">
        <v>569</v>
      </c>
      <c r="B20" s="91" t="s">
        <v>3718</v>
      </c>
      <c r="C20" s="91" t="s">
        <v>3719</v>
      </c>
      <c r="D20" s="1371" t="s">
        <v>3720</v>
      </c>
      <c r="E20" s="1371"/>
      <c r="F20" s="352">
        <v>12</v>
      </c>
      <c r="G20" s="352">
        <v>8</v>
      </c>
      <c r="H20" s="1370" t="s">
        <v>3721</v>
      </c>
      <c r="I20" s="958"/>
      <c r="J20" s="3" t="s">
        <v>197</v>
      </c>
    </row>
    <row r="21" spans="1:10" x14ac:dyDescent="0.2">
      <c r="A21" s="89" t="s">
        <v>570</v>
      </c>
      <c r="B21" s="91" t="s">
        <v>3722</v>
      </c>
      <c r="C21" s="91" t="s">
        <v>3723</v>
      </c>
      <c r="D21" s="1371" t="s">
        <v>3724</v>
      </c>
      <c r="E21" s="1371"/>
      <c r="F21" s="352">
        <v>22</v>
      </c>
      <c r="G21" s="352">
        <v>10</v>
      </c>
      <c r="H21" s="1370" t="s">
        <v>3725</v>
      </c>
      <c r="I21" s="958"/>
      <c r="J21" s="3" t="s">
        <v>197</v>
      </c>
    </row>
    <row r="22" spans="1:10" x14ac:dyDescent="0.2">
      <c r="A22" s="89" t="s">
        <v>571</v>
      </c>
      <c r="B22" s="91" t="s">
        <v>3727</v>
      </c>
      <c r="C22" s="91" t="s">
        <v>3728</v>
      </c>
      <c r="D22" s="1371" t="s">
        <v>2843</v>
      </c>
      <c r="E22" s="1371"/>
      <c r="F22" s="352"/>
      <c r="G22" s="352">
        <v>4</v>
      </c>
      <c r="H22" s="1370" t="s">
        <v>3729</v>
      </c>
      <c r="I22" s="958"/>
      <c r="J22" s="3" t="s">
        <v>197</v>
      </c>
    </row>
    <row r="23" spans="1:10" x14ac:dyDescent="0.2">
      <c r="A23" s="89" t="s">
        <v>572</v>
      </c>
      <c r="B23" s="91" t="s">
        <v>3730</v>
      </c>
      <c r="C23" s="91" t="s">
        <v>3731</v>
      </c>
      <c r="D23" s="1371" t="s">
        <v>3732</v>
      </c>
      <c r="E23" s="1371"/>
      <c r="F23" s="352">
        <v>2</v>
      </c>
      <c r="G23" s="352">
        <v>10</v>
      </c>
      <c r="H23" s="1370" t="s">
        <v>552</v>
      </c>
      <c r="I23" s="958"/>
      <c r="J23" s="3" t="s">
        <v>197</v>
      </c>
    </row>
    <row r="24" spans="1:10" x14ac:dyDescent="0.2">
      <c r="A24" s="89" t="s">
        <v>573</v>
      </c>
      <c r="B24" s="91" t="s">
        <v>1603</v>
      </c>
      <c r="C24" s="91" t="s">
        <v>1604</v>
      </c>
      <c r="D24" s="1371" t="s">
        <v>1487</v>
      </c>
      <c r="E24" s="1371"/>
      <c r="F24" s="352">
        <v>7</v>
      </c>
      <c r="G24" s="352">
        <v>10</v>
      </c>
      <c r="H24" s="1370" t="s">
        <v>1605</v>
      </c>
      <c r="I24" s="958"/>
      <c r="J24" s="3" t="s">
        <v>980</v>
      </c>
    </row>
    <row r="25" spans="1:10" x14ac:dyDescent="0.2">
      <c r="A25" s="89" t="s">
        <v>574</v>
      </c>
      <c r="B25" s="91" t="s">
        <v>3734</v>
      </c>
      <c r="C25" s="91" t="s">
        <v>2616</v>
      </c>
      <c r="D25" s="1371" t="s">
        <v>2617</v>
      </c>
      <c r="E25" s="1371"/>
      <c r="F25" s="352"/>
      <c r="G25" s="352"/>
      <c r="H25" s="1370" t="s">
        <v>2618</v>
      </c>
      <c r="I25" s="958"/>
      <c r="J25" s="3" t="s">
        <v>197</v>
      </c>
    </row>
    <row r="26" spans="1:10" x14ac:dyDescent="0.2">
      <c r="A26" s="89" t="s">
        <v>575</v>
      </c>
      <c r="B26" s="91" t="s">
        <v>2619</v>
      </c>
      <c r="C26" s="91" t="s">
        <v>2620</v>
      </c>
      <c r="D26" s="1371" t="s">
        <v>2621</v>
      </c>
      <c r="E26" s="1371"/>
      <c r="F26" s="352"/>
      <c r="G26" s="352"/>
      <c r="H26" s="1370" t="s">
        <v>557</v>
      </c>
      <c r="I26" s="958"/>
      <c r="J26" s="3" t="s">
        <v>197</v>
      </c>
    </row>
    <row r="27" spans="1:10" x14ac:dyDescent="0.2">
      <c r="A27" s="89" t="s">
        <v>576</v>
      </c>
      <c r="B27" s="91" t="s">
        <v>2622</v>
      </c>
      <c r="C27" s="91" t="s">
        <v>2623</v>
      </c>
      <c r="D27" s="1371" t="s">
        <v>2624</v>
      </c>
      <c r="E27" s="1371"/>
      <c r="F27" s="352">
        <v>4</v>
      </c>
      <c r="G27" s="352"/>
      <c r="H27" s="1370" t="s">
        <v>2625</v>
      </c>
      <c r="I27" s="958"/>
      <c r="J27" s="3" t="s">
        <v>197</v>
      </c>
    </row>
    <row r="28" spans="1:10" x14ac:dyDescent="0.2">
      <c r="A28" s="89" t="s">
        <v>577</v>
      </c>
      <c r="B28" s="91" t="s">
        <v>2626</v>
      </c>
      <c r="C28" s="91" t="s">
        <v>2627</v>
      </c>
      <c r="D28" s="1371" t="s">
        <v>2585</v>
      </c>
      <c r="E28" s="1371"/>
      <c r="F28" s="352">
        <v>12</v>
      </c>
      <c r="G28" s="352">
        <v>12</v>
      </c>
      <c r="H28" s="1370" t="s">
        <v>2586</v>
      </c>
      <c r="I28" s="958"/>
      <c r="J28" s="3" t="s">
        <v>197</v>
      </c>
    </row>
    <row r="29" spans="1:10" x14ac:dyDescent="0.2">
      <c r="A29" s="89" t="s">
        <v>1417</v>
      </c>
      <c r="B29" s="91" t="s">
        <v>1419</v>
      </c>
      <c r="C29" s="91" t="s">
        <v>1420</v>
      </c>
      <c r="D29" s="1371" t="s">
        <v>1418</v>
      </c>
      <c r="E29" s="1371"/>
      <c r="F29" s="352">
        <v>9</v>
      </c>
      <c r="G29" s="352">
        <v>30</v>
      </c>
      <c r="H29" s="1370" t="s">
        <v>1472</v>
      </c>
      <c r="I29" s="958"/>
      <c r="J29" s="3" t="s">
        <v>980</v>
      </c>
    </row>
    <row r="30" spans="1:10" x14ac:dyDescent="0.2">
      <c r="A30" s="433" t="s">
        <v>578</v>
      </c>
      <c r="B30" s="434" t="s">
        <v>2587</v>
      </c>
      <c r="C30" s="434" t="s">
        <v>2588</v>
      </c>
      <c r="D30" s="1372" t="s">
        <v>2589</v>
      </c>
      <c r="E30" s="1372"/>
      <c r="F30" s="435">
        <v>8</v>
      </c>
      <c r="G30" s="369">
        <v>6</v>
      </c>
      <c r="H30" s="1379" t="s">
        <v>2590</v>
      </c>
      <c r="I30" s="1380"/>
      <c r="J30" s="3" t="s">
        <v>197</v>
      </c>
    </row>
    <row r="31" spans="1:10" x14ac:dyDescent="0.2">
      <c r="A31" s="89" t="s">
        <v>579</v>
      </c>
      <c r="B31" s="91" t="s">
        <v>2591</v>
      </c>
      <c r="C31" s="91" t="s">
        <v>2700</v>
      </c>
      <c r="D31" s="1371" t="s">
        <v>2701</v>
      </c>
      <c r="E31" s="1371"/>
      <c r="F31" s="352"/>
      <c r="G31" s="352"/>
      <c r="H31" s="1370" t="s">
        <v>3042</v>
      </c>
      <c r="I31" s="958"/>
    </row>
    <row r="32" spans="1:10" x14ac:dyDescent="0.2">
      <c r="A32" s="89" t="s">
        <v>580</v>
      </c>
      <c r="B32" s="91" t="s">
        <v>5205</v>
      </c>
      <c r="C32" s="91" t="s">
        <v>5206</v>
      </c>
      <c r="D32" s="1371" t="s">
        <v>3044</v>
      </c>
      <c r="E32" s="1371"/>
      <c r="F32" s="352">
        <v>3</v>
      </c>
      <c r="G32" s="352"/>
      <c r="H32" s="1370" t="s">
        <v>6003</v>
      </c>
      <c r="I32" s="958"/>
      <c r="J32" s="3" t="s">
        <v>197</v>
      </c>
    </row>
    <row r="33" spans="1:10" x14ac:dyDescent="0.2">
      <c r="A33" s="89" t="s">
        <v>581</v>
      </c>
      <c r="B33" s="91" t="s">
        <v>6004</v>
      </c>
      <c r="C33" s="91" t="s">
        <v>6005</v>
      </c>
      <c r="D33" s="1371" t="s">
        <v>6006</v>
      </c>
      <c r="E33" s="1371"/>
      <c r="F33" s="352">
        <v>8</v>
      </c>
      <c r="G33" s="352">
        <v>16</v>
      </c>
      <c r="H33" s="1370" t="s">
        <v>4090</v>
      </c>
      <c r="I33" s="958"/>
      <c r="J33" s="3" t="s">
        <v>197</v>
      </c>
    </row>
    <row r="34" spans="1:10" x14ac:dyDescent="0.2">
      <c r="A34" s="89" t="s">
        <v>582</v>
      </c>
      <c r="B34" s="91" t="s">
        <v>4091</v>
      </c>
      <c r="C34" s="91" t="s">
        <v>4092</v>
      </c>
      <c r="D34" s="1371" t="s">
        <v>4093</v>
      </c>
      <c r="E34" s="1371"/>
      <c r="F34" s="352"/>
      <c r="G34" s="352">
        <v>4</v>
      </c>
      <c r="H34" s="1370" t="s">
        <v>4094</v>
      </c>
      <c r="I34" s="958"/>
      <c r="J34" s="3" t="s">
        <v>197</v>
      </c>
    </row>
    <row r="35" spans="1:10" x14ac:dyDescent="0.2">
      <c r="A35" s="89" t="s">
        <v>583</v>
      </c>
      <c r="B35" s="91" t="s">
        <v>558</v>
      </c>
      <c r="C35" s="91" t="s">
        <v>559</v>
      </c>
      <c r="D35" s="1371" t="s">
        <v>560</v>
      </c>
      <c r="E35" s="1371"/>
      <c r="F35" s="352">
        <v>1</v>
      </c>
      <c r="G35" s="352"/>
      <c r="H35" s="1370" t="s">
        <v>561</v>
      </c>
      <c r="I35" s="1378"/>
      <c r="J35" s="3" t="s">
        <v>562</v>
      </c>
    </row>
    <row r="36" spans="1:10" x14ac:dyDescent="0.2">
      <c r="A36" s="89" t="s">
        <v>712</v>
      </c>
      <c r="B36" s="91" t="s">
        <v>4096</v>
      </c>
      <c r="C36" s="91" t="s">
        <v>2664</v>
      </c>
      <c r="D36" s="1371" t="s">
        <v>4097</v>
      </c>
      <c r="E36" s="1371"/>
      <c r="F36" s="352">
        <v>6</v>
      </c>
      <c r="G36" s="352">
        <v>6</v>
      </c>
      <c r="H36" s="1370" t="s">
        <v>4098</v>
      </c>
      <c r="I36" s="958"/>
      <c r="J36" s="3" t="s">
        <v>1488</v>
      </c>
    </row>
    <row r="37" spans="1:10" x14ac:dyDescent="0.2">
      <c r="A37" s="89" t="s">
        <v>584</v>
      </c>
      <c r="B37" s="91" t="s">
        <v>4099</v>
      </c>
      <c r="C37" s="91" t="s">
        <v>4100</v>
      </c>
      <c r="D37" s="1371" t="s">
        <v>4101</v>
      </c>
      <c r="E37" s="1371"/>
      <c r="F37" s="352">
        <v>6</v>
      </c>
      <c r="G37" s="352">
        <v>12</v>
      </c>
      <c r="H37" s="1370" t="s">
        <v>4776</v>
      </c>
      <c r="I37" s="958"/>
      <c r="J37" s="3" t="s">
        <v>197</v>
      </c>
    </row>
    <row r="38" spans="1:10" x14ac:dyDescent="0.2">
      <c r="A38" s="89" t="s">
        <v>585</v>
      </c>
      <c r="B38" s="91" t="s">
        <v>1546</v>
      </c>
      <c r="C38" s="91" t="s">
        <v>1547</v>
      </c>
      <c r="D38" s="1371" t="s">
        <v>1410</v>
      </c>
      <c r="E38" s="1371"/>
      <c r="F38" s="352">
        <v>8</v>
      </c>
      <c r="G38" s="352">
        <v>24</v>
      </c>
      <c r="H38" s="1370" t="s">
        <v>1411</v>
      </c>
      <c r="I38" s="1378"/>
      <c r="J38" s="3" t="s">
        <v>562</v>
      </c>
    </row>
    <row r="39" spans="1:10" x14ac:dyDescent="0.2">
      <c r="A39" s="89" t="s">
        <v>586</v>
      </c>
      <c r="B39" s="91" t="s">
        <v>1552</v>
      </c>
      <c r="C39" s="91" t="s">
        <v>4778</v>
      </c>
      <c r="D39" s="1371" t="s">
        <v>4779</v>
      </c>
      <c r="E39" s="1371"/>
      <c r="F39" s="352">
        <v>4</v>
      </c>
      <c r="G39" s="352">
        <v>4</v>
      </c>
      <c r="H39" s="1370" t="s">
        <v>4780</v>
      </c>
      <c r="I39" s="958"/>
      <c r="J39" s="3" t="s">
        <v>197</v>
      </c>
    </row>
    <row r="40" spans="1:10" x14ac:dyDescent="0.2">
      <c r="A40" s="89" t="s">
        <v>587</v>
      </c>
      <c r="B40" s="91" t="s">
        <v>4781</v>
      </c>
      <c r="C40" s="91" t="s">
        <v>4782</v>
      </c>
      <c r="D40" s="1371" t="s">
        <v>4783</v>
      </c>
      <c r="E40" s="1371"/>
      <c r="F40" s="352">
        <v>6</v>
      </c>
      <c r="G40" s="352"/>
      <c r="H40" s="1370" t="s">
        <v>4784</v>
      </c>
      <c r="I40" s="958"/>
      <c r="J40" s="3" t="s">
        <v>197</v>
      </c>
    </row>
    <row r="41" spans="1:10" x14ac:dyDescent="0.2">
      <c r="A41" s="89" t="s">
        <v>588</v>
      </c>
      <c r="B41" s="91" t="s">
        <v>4785</v>
      </c>
      <c r="C41" s="91" t="s">
        <v>4786</v>
      </c>
      <c r="D41" s="1371" t="s">
        <v>4787</v>
      </c>
      <c r="E41" s="1371"/>
      <c r="F41" s="352">
        <v>16</v>
      </c>
      <c r="G41" s="352">
        <v>8</v>
      </c>
      <c r="H41" s="1370" t="s">
        <v>4788</v>
      </c>
      <c r="I41" s="958"/>
      <c r="J41" s="3" t="s">
        <v>197</v>
      </c>
    </row>
    <row r="42" spans="1:10" x14ac:dyDescent="0.2">
      <c r="A42" s="89" t="s">
        <v>589</v>
      </c>
      <c r="B42" s="91" t="s">
        <v>298</v>
      </c>
      <c r="C42" s="91" t="s">
        <v>299</v>
      </c>
      <c r="D42" s="91" t="s">
        <v>300</v>
      </c>
      <c r="E42" s="91"/>
      <c r="F42" s="352"/>
      <c r="G42" s="352"/>
      <c r="H42" s="1370" t="s">
        <v>301</v>
      </c>
      <c r="I42" s="1378"/>
      <c r="J42" s="3" t="s">
        <v>1492</v>
      </c>
    </row>
    <row r="43" spans="1:10" x14ac:dyDescent="0.2">
      <c r="A43" s="89" t="s">
        <v>590</v>
      </c>
      <c r="B43" s="91" t="s">
        <v>4790</v>
      </c>
      <c r="C43" s="91" t="s">
        <v>5187</v>
      </c>
      <c r="D43" s="1371" t="s">
        <v>4791</v>
      </c>
      <c r="E43" s="1371"/>
      <c r="F43" s="352">
        <v>8</v>
      </c>
      <c r="G43" s="352"/>
      <c r="H43" s="1370" t="s">
        <v>4792</v>
      </c>
      <c r="I43" s="958"/>
      <c r="J43" s="3" t="s">
        <v>197</v>
      </c>
    </row>
    <row r="44" spans="1:10" x14ac:dyDescent="0.2">
      <c r="A44" s="89" t="s">
        <v>591</v>
      </c>
      <c r="B44" s="91" t="s">
        <v>1413</v>
      </c>
      <c r="C44" s="91" t="s">
        <v>1414</v>
      </c>
      <c r="D44" s="1371" t="s">
        <v>4793</v>
      </c>
      <c r="E44" s="1371"/>
      <c r="F44" s="352"/>
      <c r="G44" s="352"/>
      <c r="H44" s="1370" t="s">
        <v>4794</v>
      </c>
      <c r="I44" s="958"/>
      <c r="J44" s="3" t="s">
        <v>197</v>
      </c>
    </row>
    <row r="45" spans="1:10" x14ac:dyDescent="0.2">
      <c r="A45" s="89" t="s">
        <v>592</v>
      </c>
      <c r="B45" s="91" t="s">
        <v>4795</v>
      </c>
      <c r="C45" s="91" t="s">
        <v>4796</v>
      </c>
      <c r="D45" s="1371" t="s">
        <v>4797</v>
      </c>
      <c r="E45" s="1371"/>
      <c r="F45" s="352">
        <v>4</v>
      </c>
      <c r="G45" s="352"/>
      <c r="H45" s="1370" t="s">
        <v>4798</v>
      </c>
      <c r="I45" s="958"/>
      <c r="J45" s="3" t="s">
        <v>197</v>
      </c>
    </row>
    <row r="46" spans="1:10" x14ac:dyDescent="0.2">
      <c r="A46" s="89" t="s">
        <v>593</v>
      </c>
      <c r="B46" s="91" t="s">
        <v>4799</v>
      </c>
      <c r="C46" s="91" t="s">
        <v>4800</v>
      </c>
      <c r="D46" s="1371" t="s">
        <v>4801</v>
      </c>
      <c r="E46" s="1371"/>
      <c r="F46" s="352">
        <v>10</v>
      </c>
      <c r="G46" s="352">
        <v>8</v>
      </c>
      <c r="H46" s="1370" t="s">
        <v>4802</v>
      </c>
      <c r="I46" s="958"/>
      <c r="J46" s="3" t="s">
        <v>197</v>
      </c>
    </row>
    <row r="47" spans="1:10" x14ac:dyDescent="0.2">
      <c r="A47" s="89" t="s">
        <v>594</v>
      </c>
      <c r="B47" s="91" t="s">
        <v>4803</v>
      </c>
      <c r="C47" s="91" t="s">
        <v>4804</v>
      </c>
      <c r="D47" s="1371" t="s">
        <v>4805</v>
      </c>
      <c r="E47" s="1371"/>
      <c r="F47" s="352">
        <v>24</v>
      </c>
      <c r="G47" s="352">
        <v>32</v>
      </c>
      <c r="H47" s="1370" t="s">
        <v>4806</v>
      </c>
      <c r="I47" s="958"/>
      <c r="J47" s="3" t="s">
        <v>197</v>
      </c>
    </row>
    <row r="48" spans="1:10" x14ac:dyDescent="0.2">
      <c r="A48" s="89" t="s">
        <v>595</v>
      </c>
      <c r="B48" s="91" t="s">
        <v>4807</v>
      </c>
      <c r="C48" s="91" t="s">
        <v>4808</v>
      </c>
      <c r="D48" s="1371" t="s">
        <v>4809</v>
      </c>
      <c r="E48" s="1371"/>
      <c r="F48" s="352"/>
      <c r="G48" s="352"/>
      <c r="H48" s="1370" t="s">
        <v>1491</v>
      </c>
      <c r="I48" s="958"/>
      <c r="J48" s="3" t="s">
        <v>1492</v>
      </c>
    </row>
    <row r="49" spans="1:10" x14ac:dyDescent="0.2">
      <c r="A49" s="89" t="s">
        <v>596</v>
      </c>
      <c r="B49" s="91" t="s">
        <v>1415</v>
      </c>
      <c r="C49" s="91" t="s">
        <v>1416</v>
      </c>
      <c r="D49" s="1371" t="s">
        <v>1820</v>
      </c>
      <c r="E49" s="1371"/>
      <c r="F49" s="352">
        <v>4</v>
      </c>
      <c r="G49" s="352"/>
      <c r="H49" s="1370" t="s">
        <v>2834</v>
      </c>
      <c r="I49" s="958"/>
      <c r="J49" s="3" t="s">
        <v>197</v>
      </c>
    </row>
    <row r="50" spans="1:10" s="219" customFormat="1" x14ac:dyDescent="0.2">
      <c r="A50" s="111" t="s">
        <v>597</v>
      </c>
      <c r="B50" s="436" t="s">
        <v>2835</v>
      </c>
      <c r="C50" s="436" t="s">
        <v>2836</v>
      </c>
      <c r="D50" s="1373" t="s">
        <v>2837</v>
      </c>
      <c r="E50" s="1373"/>
      <c r="F50" s="437">
        <v>12</v>
      </c>
      <c r="G50" s="435">
        <v>12</v>
      </c>
      <c r="H50" s="1374" t="s">
        <v>2838</v>
      </c>
      <c r="I50" s="1375"/>
      <c r="J50" s="259" t="s">
        <v>197</v>
      </c>
    </row>
    <row r="51" spans="1:10" x14ac:dyDescent="0.2">
      <c r="A51" s="89" t="s">
        <v>598</v>
      </c>
      <c r="B51" s="91" t="s">
        <v>2839</v>
      </c>
      <c r="C51" s="91" t="s">
        <v>2840</v>
      </c>
      <c r="D51" s="1371" t="s">
        <v>2841</v>
      </c>
      <c r="E51" s="1371"/>
      <c r="F51" s="352">
        <v>8</v>
      </c>
      <c r="G51" s="352">
        <v>6</v>
      </c>
      <c r="H51" s="1370" t="s">
        <v>2842</v>
      </c>
      <c r="I51" s="958"/>
      <c r="J51" s="3" t="s">
        <v>197</v>
      </c>
    </row>
    <row r="52" spans="1:10" x14ac:dyDescent="0.2">
      <c r="A52" s="89" t="s">
        <v>599</v>
      </c>
      <c r="B52" s="91" t="s">
        <v>539</v>
      </c>
      <c r="C52" s="91" t="s">
        <v>540</v>
      </c>
      <c r="D52" s="1371" t="s">
        <v>541</v>
      </c>
      <c r="E52" s="1371"/>
      <c r="F52" s="352">
        <v>8</v>
      </c>
      <c r="G52" s="352">
        <v>16</v>
      </c>
      <c r="H52" s="1370" t="s">
        <v>542</v>
      </c>
      <c r="I52" s="958"/>
      <c r="J52" s="3" t="s">
        <v>197</v>
      </c>
    </row>
    <row r="53" spans="1:10" x14ac:dyDescent="0.2">
      <c r="A53" s="89" t="s">
        <v>600</v>
      </c>
      <c r="B53" s="91" t="s">
        <v>1475</v>
      </c>
      <c r="C53" s="91" t="s">
        <v>1476</v>
      </c>
      <c r="D53" s="1371" t="s">
        <v>543</v>
      </c>
      <c r="E53" s="1371"/>
      <c r="F53" s="352"/>
      <c r="G53" s="352"/>
      <c r="H53" s="1370" t="s">
        <v>544</v>
      </c>
      <c r="I53" s="958"/>
      <c r="J53" s="3" t="s">
        <v>980</v>
      </c>
    </row>
    <row r="54" spans="1:10" x14ac:dyDescent="0.2">
      <c r="A54" s="89" t="s">
        <v>601</v>
      </c>
      <c r="B54" s="91" t="s">
        <v>1473</v>
      </c>
      <c r="C54" s="91" t="s">
        <v>1474</v>
      </c>
      <c r="D54" s="1371" t="s">
        <v>546</v>
      </c>
      <c r="E54" s="1371"/>
      <c r="F54" s="352">
        <v>4</v>
      </c>
      <c r="G54" s="352"/>
      <c r="H54" s="1370" t="s">
        <v>3326</v>
      </c>
      <c r="I54" s="958"/>
      <c r="J54" s="3" t="s">
        <v>980</v>
      </c>
    </row>
    <row r="55" spans="1:10" x14ac:dyDescent="0.2">
      <c r="A55" s="89" t="s">
        <v>602</v>
      </c>
      <c r="B55" s="91" t="s">
        <v>547</v>
      </c>
      <c r="C55" s="91" t="s">
        <v>548</v>
      </c>
      <c r="D55" s="1371" t="s">
        <v>549</v>
      </c>
      <c r="E55" s="1371"/>
      <c r="F55" s="352">
        <v>28</v>
      </c>
      <c r="G55" s="352">
        <v>12</v>
      </c>
      <c r="H55" s="1370" t="s">
        <v>550</v>
      </c>
      <c r="I55" s="958"/>
      <c r="J55" s="3" t="s">
        <v>197</v>
      </c>
    </row>
    <row r="56" spans="1:10" x14ac:dyDescent="0.2">
      <c r="A56" s="89" t="s">
        <v>2454</v>
      </c>
      <c r="B56" s="91" t="s">
        <v>1617</v>
      </c>
      <c r="C56" s="91" t="s">
        <v>3371</v>
      </c>
      <c r="D56" s="1371" t="s">
        <v>1618</v>
      </c>
      <c r="E56" s="1371"/>
      <c r="F56" s="352">
        <v>6</v>
      </c>
      <c r="G56" s="352">
        <v>4</v>
      </c>
      <c r="H56" s="1370" t="s">
        <v>1619</v>
      </c>
      <c r="I56" s="958"/>
      <c r="J56" s="3" t="s">
        <v>197</v>
      </c>
    </row>
    <row r="57" spans="1:10" x14ac:dyDescent="0.2">
      <c r="A57" s="89" t="s">
        <v>2455</v>
      </c>
      <c r="B57" s="91" t="s">
        <v>1620</v>
      </c>
      <c r="C57" s="91" t="s">
        <v>1621</v>
      </c>
      <c r="D57" s="1371" t="s">
        <v>1622</v>
      </c>
      <c r="E57" s="1371"/>
      <c r="F57" s="352">
        <v>0</v>
      </c>
      <c r="G57" s="352">
        <v>6</v>
      </c>
      <c r="H57" s="1370" t="s">
        <v>1623</v>
      </c>
      <c r="I57" s="958"/>
      <c r="J57" s="3" t="s">
        <v>197</v>
      </c>
    </row>
    <row r="58" spans="1:10" x14ac:dyDescent="0.2">
      <c r="A58" s="89" t="s">
        <v>2456</v>
      </c>
      <c r="B58" s="91" t="s">
        <v>1624</v>
      </c>
      <c r="C58" s="91" t="s">
        <v>1625</v>
      </c>
      <c r="D58" s="1371" t="s">
        <v>1626</v>
      </c>
      <c r="E58" s="1371"/>
      <c r="F58" s="352">
        <v>10</v>
      </c>
      <c r="G58" s="352">
        <v>30</v>
      </c>
      <c r="H58" s="1370" t="s">
        <v>1627</v>
      </c>
      <c r="I58" s="958"/>
      <c r="J58" s="3" t="s">
        <v>197</v>
      </c>
    </row>
    <row r="59" spans="1:10" x14ac:dyDescent="0.2">
      <c r="A59" s="89" t="s">
        <v>2457</v>
      </c>
      <c r="B59" s="91" t="s">
        <v>1477</v>
      </c>
      <c r="C59" s="91" t="s">
        <v>1478</v>
      </c>
      <c r="D59" s="1371" t="s">
        <v>1628</v>
      </c>
      <c r="E59" s="1371"/>
      <c r="F59" s="352"/>
      <c r="G59" s="352"/>
      <c r="H59" s="1370" t="s">
        <v>1629</v>
      </c>
      <c r="I59" s="958"/>
      <c r="J59" s="3" t="s">
        <v>980</v>
      </c>
    </row>
    <row r="60" spans="1:10" x14ac:dyDescent="0.2">
      <c r="A60" s="89" t="s">
        <v>2458</v>
      </c>
      <c r="B60" s="91" t="s">
        <v>1631</v>
      </c>
      <c r="C60" s="91" t="s">
        <v>1632</v>
      </c>
      <c r="D60" s="1371" t="s">
        <v>1633</v>
      </c>
      <c r="E60" s="1371"/>
      <c r="F60" s="352">
        <v>8</v>
      </c>
      <c r="G60" s="352"/>
      <c r="H60" s="1370" t="s">
        <v>1634</v>
      </c>
      <c r="I60" s="958"/>
      <c r="J60" s="3" t="s">
        <v>197</v>
      </c>
    </row>
    <row r="61" spans="1:10" x14ac:dyDescent="0.2">
      <c r="A61" s="89" t="s">
        <v>2459</v>
      </c>
      <c r="B61" s="91" t="s">
        <v>1636</v>
      </c>
      <c r="C61" s="91" t="s">
        <v>1637</v>
      </c>
      <c r="D61" s="1371" t="s">
        <v>1638</v>
      </c>
      <c r="E61" s="1371"/>
      <c r="F61" s="352"/>
      <c r="G61" s="352"/>
      <c r="H61" s="1370" t="s">
        <v>1493</v>
      </c>
      <c r="I61" s="958"/>
    </row>
    <row r="62" spans="1:10" x14ac:dyDescent="0.2">
      <c r="A62" s="89" t="s">
        <v>3372</v>
      </c>
      <c r="B62" s="91" t="s">
        <v>1639</v>
      </c>
      <c r="C62" s="91" t="s">
        <v>1640</v>
      </c>
      <c r="D62" s="1371" t="s">
        <v>1641</v>
      </c>
      <c r="E62" s="1371"/>
      <c r="F62" s="352"/>
      <c r="G62" s="352"/>
      <c r="H62" s="1370" t="s">
        <v>1642</v>
      </c>
      <c r="I62" s="958"/>
      <c r="J62" s="3" t="s">
        <v>197</v>
      </c>
    </row>
    <row r="63" spans="1:10" x14ac:dyDescent="0.2">
      <c r="A63" s="89" t="s">
        <v>2460</v>
      </c>
      <c r="B63" s="91" t="s">
        <v>1643</v>
      </c>
      <c r="C63" s="91" t="s">
        <v>1644</v>
      </c>
      <c r="D63" s="1371" t="s">
        <v>1645</v>
      </c>
      <c r="E63" s="1371"/>
      <c r="F63" s="352">
        <v>1</v>
      </c>
      <c r="G63" s="352"/>
      <c r="H63" s="1370" t="s">
        <v>1489</v>
      </c>
      <c r="I63" s="958"/>
      <c r="J63" s="3" t="s">
        <v>197</v>
      </c>
    </row>
    <row r="64" spans="1:10" x14ac:dyDescent="0.2">
      <c r="A64" s="89" t="s">
        <v>2461</v>
      </c>
      <c r="B64" s="91" t="s">
        <v>1479</v>
      </c>
      <c r="C64" s="91" t="s">
        <v>1480</v>
      </c>
      <c r="D64" s="1371" t="s">
        <v>5943</v>
      </c>
      <c r="E64" s="1371"/>
      <c r="F64" s="352">
        <v>6</v>
      </c>
      <c r="G64" s="352">
        <v>6</v>
      </c>
      <c r="H64" s="1370" t="s">
        <v>5944</v>
      </c>
      <c r="I64" s="958"/>
      <c r="J64" s="3" t="s">
        <v>980</v>
      </c>
    </row>
    <row r="65" spans="1:10" x14ac:dyDescent="0.2">
      <c r="A65" s="89" t="s">
        <v>1519</v>
      </c>
      <c r="B65" s="91" t="s">
        <v>5945</v>
      </c>
      <c r="C65" s="91" t="s">
        <v>5946</v>
      </c>
      <c r="D65" s="1371" t="s">
        <v>5947</v>
      </c>
      <c r="E65" s="1371"/>
      <c r="F65" s="352">
        <v>16</v>
      </c>
      <c r="G65" s="352">
        <v>28</v>
      </c>
      <c r="H65" s="1370" t="s">
        <v>5948</v>
      </c>
      <c r="I65" s="958"/>
      <c r="J65" s="3" t="s">
        <v>197</v>
      </c>
    </row>
    <row r="66" spans="1:10" x14ac:dyDescent="0.2">
      <c r="A66" s="89" t="s">
        <v>1544</v>
      </c>
      <c r="B66" s="91" t="s">
        <v>3548</v>
      </c>
      <c r="C66" s="91" t="s">
        <v>3549</v>
      </c>
      <c r="D66" s="1371" t="s">
        <v>3550</v>
      </c>
      <c r="E66" s="1371"/>
      <c r="F66" s="352"/>
      <c r="G66" s="352">
        <v>4</v>
      </c>
      <c r="H66" s="1370" t="s">
        <v>3551</v>
      </c>
      <c r="I66" s="958"/>
      <c r="J66" s="3" t="s">
        <v>197</v>
      </c>
    </row>
    <row r="67" spans="1:10" x14ac:dyDescent="0.2">
      <c r="A67" s="120" t="s">
        <v>1490</v>
      </c>
      <c r="B67" s="91" t="s">
        <v>3552</v>
      </c>
      <c r="C67" s="91" t="s">
        <v>4660</v>
      </c>
      <c r="D67" s="1371" t="s">
        <v>3553</v>
      </c>
      <c r="E67" s="1371"/>
      <c r="F67" s="352">
        <v>8</v>
      </c>
      <c r="G67" s="352"/>
      <c r="H67" s="1370" t="s">
        <v>3554</v>
      </c>
      <c r="I67" s="958"/>
      <c r="J67" s="3" t="s">
        <v>197</v>
      </c>
    </row>
    <row r="68" spans="1:10" x14ac:dyDescent="0.2">
      <c r="A68" s="89" t="s">
        <v>1520</v>
      </c>
      <c r="B68" s="91" t="s">
        <v>5949</v>
      </c>
      <c r="C68" s="91" t="s">
        <v>5950</v>
      </c>
      <c r="D68" s="1371" t="s">
        <v>5951</v>
      </c>
      <c r="E68" s="1371"/>
      <c r="F68" s="352">
        <v>6</v>
      </c>
      <c r="G68" s="352"/>
      <c r="H68" s="1370" t="s">
        <v>5952</v>
      </c>
      <c r="I68" s="958"/>
      <c r="J68" s="3" t="s">
        <v>197</v>
      </c>
    </row>
    <row r="69" spans="1:10" x14ac:dyDescent="0.2">
      <c r="A69" s="89" t="s">
        <v>1521</v>
      </c>
      <c r="B69" s="91" t="s">
        <v>5954</v>
      </c>
      <c r="C69" s="91" t="s">
        <v>5955</v>
      </c>
      <c r="D69" s="1371" t="s">
        <v>5956</v>
      </c>
      <c r="E69" s="1371"/>
      <c r="F69" s="352">
        <v>4</v>
      </c>
      <c r="G69" s="352">
        <v>8</v>
      </c>
      <c r="H69" s="1370" t="s">
        <v>5957</v>
      </c>
      <c r="I69" s="958"/>
      <c r="J69" s="3" t="s">
        <v>197</v>
      </c>
    </row>
    <row r="70" spans="1:10" x14ac:dyDescent="0.2">
      <c r="A70" s="89" t="s">
        <v>1522</v>
      </c>
      <c r="B70" s="91" t="s">
        <v>5958</v>
      </c>
      <c r="C70" s="91" t="s">
        <v>5959</v>
      </c>
      <c r="D70" s="1371" t="s">
        <v>5960</v>
      </c>
      <c r="E70" s="1371"/>
      <c r="F70" s="352">
        <v>8</v>
      </c>
      <c r="G70" s="352">
        <v>8</v>
      </c>
      <c r="H70" s="1370" t="s">
        <v>5961</v>
      </c>
      <c r="I70" s="958"/>
      <c r="J70" s="3" t="s">
        <v>197</v>
      </c>
    </row>
    <row r="71" spans="1:10" x14ac:dyDescent="0.2">
      <c r="A71" s="89" t="s">
        <v>1523</v>
      </c>
      <c r="B71" s="91" t="s">
        <v>5962</v>
      </c>
      <c r="C71" s="91" t="s">
        <v>5963</v>
      </c>
      <c r="D71" s="1371" t="s">
        <v>5964</v>
      </c>
      <c r="E71" s="1371"/>
      <c r="F71" s="352">
        <v>4</v>
      </c>
      <c r="G71" s="352"/>
      <c r="H71" s="1370" t="s">
        <v>5965</v>
      </c>
      <c r="I71" s="958"/>
      <c r="J71" s="3" t="s">
        <v>197</v>
      </c>
    </row>
    <row r="72" spans="1:10" x14ac:dyDescent="0.2">
      <c r="A72" s="89" t="s">
        <v>1524</v>
      </c>
      <c r="B72" s="91" t="s">
        <v>5966</v>
      </c>
      <c r="C72" s="91" t="s">
        <v>5967</v>
      </c>
      <c r="D72" s="1371" t="s">
        <v>5968</v>
      </c>
      <c r="E72" s="1371"/>
      <c r="F72" s="352"/>
      <c r="G72" s="352"/>
      <c r="H72" s="1370" t="s">
        <v>5969</v>
      </c>
      <c r="I72" s="958"/>
      <c r="J72" s="3" t="s">
        <v>197</v>
      </c>
    </row>
    <row r="73" spans="1:10" x14ac:dyDescent="0.2">
      <c r="A73" s="89" t="s">
        <v>1525</v>
      </c>
      <c r="B73" s="91" t="s">
        <v>5970</v>
      </c>
      <c r="C73" s="91" t="s">
        <v>5971</v>
      </c>
      <c r="D73" s="1371" t="s">
        <v>5972</v>
      </c>
      <c r="E73" s="1371"/>
      <c r="F73" s="352">
        <v>2</v>
      </c>
      <c r="G73" s="352">
        <v>6</v>
      </c>
      <c r="H73" s="1370" t="s">
        <v>5973</v>
      </c>
      <c r="I73" s="958"/>
      <c r="J73" s="3" t="s">
        <v>197</v>
      </c>
    </row>
    <row r="74" spans="1:10" x14ac:dyDescent="0.2">
      <c r="A74" s="89" t="s">
        <v>1526</v>
      </c>
      <c r="B74" s="91" t="s">
        <v>1481</v>
      </c>
      <c r="C74" s="91" t="s">
        <v>1482</v>
      </c>
      <c r="D74" s="1371" t="s">
        <v>5974</v>
      </c>
      <c r="E74" s="1371"/>
      <c r="F74" s="352"/>
      <c r="G74" s="352"/>
      <c r="H74" s="1370" t="s">
        <v>5975</v>
      </c>
      <c r="I74" s="958"/>
      <c r="J74" s="3" t="s">
        <v>980</v>
      </c>
    </row>
    <row r="75" spans="1:10" x14ac:dyDescent="0.2">
      <c r="A75" s="89" t="s">
        <v>1527</v>
      </c>
      <c r="B75" s="91" t="s">
        <v>5976</v>
      </c>
      <c r="C75" s="91" t="s">
        <v>5977</v>
      </c>
      <c r="D75" s="1371" t="s">
        <v>5978</v>
      </c>
      <c r="E75" s="1371"/>
      <c r="F75" s="352">
        <v>6</v>
      </c>
      <c r="G75" s="352"/>
      <c r="H75" s="1370" t="s">
        <v>5979</v>
      </c>
      <c r="I75" s="958"/>
      <c r="J75" s="3" t="s">
        <v>197</v>
      </c>
    </row>
    <row r="76" spans="1:10" x14ac:dyDescent="0.2">
      <c r="A76" s="89" t="s">
        <v>1483</v>
      </c>
      <c r="B76" s="91" t="s">
        <v>3710</v>
      </c>
      <c r="C76" s="91" t="s">
        <v>1484</v>
      </c>
      <c r="D76" s="1371" t="s">
        <v>1485</v>
      </c>
      <c r="E76" s="1371"/>
      <c r="F76" s="352"/>
      <c r="G76" s="352"/>
      <c r="H76" s="1370" t="s">
        <v>1486</v>
      </c>
      <c r="I76" s="1378"/>
      <c r="J76" s="3" t="s">
        <v>197</v>
      </c>
    </row>
    <row r="77" spans="1:10" x14ac:dyDescent="0.2">
      <c r="A77" s="89" t="s">
        <v>1528</v>
      </c>
      <c r="B77" s="91" t="s">
        <v>5981</v>
      </c>
      <c r="C77" s="91" t="s">
        <v>2274</v>
      </c>
      <c r="D77" s="1371" t="s">
        <v>2275</v>
      </c>
      <c r="E77" s="1371"/>
      <c r="F77" s="352">
        <v>18</v>
      </c>
      <c r="G77" s="352">
        <v>12</v>
      </c>
      <c r="H77" s="1370" t="s">
        <v>2276</v>
      </c>
      <c r="I77" s="958"/>
      <c r="J77" s="3" t="s">
        <v>197</v>
      </c>
    </row>
    <row r="78" spans="1:10" x14ac:dyDescent="0.2">
      <c r="A78" s="89" t="s">
        <v>1529</v>
      </c>
      <c r="B78" s="91" t="s">
        <v>4122</v>
      </c>
      <c r="C78" s="91" t="s">
        <v>4123</v>
      </c>
      <c r="D78" s="1371" t="s">
        <v>4124</v>
      </c>
      <c r="E78" s="1371"/>
      <c r="F78" s="352">
        <v>16</v>
      </c>
      <c r="G78" s="352">
        <v>22</v>
      </c>
      <c r="H78" s="1370" t="s">
        <v>4125</v>
      </c>
      <c r="I78" s="958"/>
      <c r="J78" s="3" t="s">
        <v>197</v>
      </c>
    </row>
    <row r="79" spans="1:10" x14ac:dyDescent="0.2">
      <c r="A79" s="89" t="s">
        <v>1530</v>
      </c>
      <c r="B79" s="91" t="s">
        <v>4126</v>
      </c>
      <c r="C79" s="91" t="s">
        <v>4127</v>
      </c>
      <c r="D79" s="1371" t="s">
        <v>4128</v>
      </c>
      <c r="E79" s="1371"/>
      <c r="F79" s="352">
        <v>1</v>
      </c>
      <c r="G79" s="352"/>
      <c r="H79" s="1370" t="s">
        <v>4129</v>
      </c>
      <c r="I79" s="958"/>
      <c r="J79" s="3" t="s">
        <v>197</v>
      </c>
    </row>
    <row r="80" spans="1:10" x14ac:dyDescent="0.2">
      <c r="A80" s="89" t="s">
        <v>1531</v>
      </c>
      <c r="B80" s="91" t="s">
        <v>4130</v>
      </c>
      <c r="C80" s="91" t="s">
        <v>4131</v>
      </c>
      <c r="D80" s="1371" t="s">
        <v>4132</v>
      </c>
      <c r="E80" s="1371"/>
      <c r="F80" s="352">
        <v>4</v>
      </c>
      <c r="G80" s="352">
        <v>8</v>
      </c>
      <c r="H80" s="1370" t="s">
        <v>4133</v>
      </c>
      <c r="I80" s="958"/>
      <c r="J80" s="3" t="s">
        <v>197</v>
      </c>
    </row>
    <row r="81" spans="1:10" x14ac:dyDescent="0.2">
      <c r="A81" s="89" t="s">
        <v>1532</v>
      </c>
      <c r="B81" s="91" t="s">
        <v>4134</v>
      </c>
      <c r="C81" s="91" t="s">
        <v>4135</v>
      </c>
      <c r="D81" s="1371" t="s">
        <v>4136</v>
      </c>
      <c r="E81" s="1371"/>
      <c r="F81" s="352">
        <v>10</v>
      </c>
      <c r="G81" s="352"/>
      <c r="H81" s="1370" t="s">
        <v>4137</v>
      </c>
      <c r="I81" s="958"/>
      <c r="J81" s="3" t="s">
        <v>197</v>
      </c>
    </row>
    <row r="82" spans="1:10" x14ac:dyDescent="0.2">
      <c r="A82" s="89" t="s">
        <v>1533</v>
      </c>
      <c r="B82" s="91" t="s">
        <v>4138</v>
      </c>
      <c r="C82" s="91" t="s">
        <v>4139</v>
      </c>
      <c r="D82" s="1371" t="s">
        <v>4140</v>
      </c>
      <c r="E82" s="1371"/>
      <c r="F82" s="352">
        <v>52</v>
      </c>
      <c r="G82" s="352">
        <v>36</v>
      </c>
      <c r="H82" s="1370" t="s">
        <v>4141</v>
      </c>
      <c r="I82" s="958"/>
      <c r="J82" s="3" t="s">
        <v>197</v>
      </c>
    </row>
    <row r="83" spans="1:10" x14ac:dyDescent="0.2">
      <c r="A83" s="89" t="s">
        <v>1534</v>
      </c>
      <c r="B83" s="91" t="s">
        <v>4142</v>
      </c>
      <c r="C83" s="91" t="s">
        <v>4143</v>
      </c>
      <c r="D83" s="1371" t="s">
        <v>4144</v>
      </c>
      <c r="E83" s="1371"/>
      <c r="F83" s="352">
        <v>10</v>
      </c>
      <c r="G83" s="352">
        <v>8</v>
      </c>
      <c r="H83" s="1370" t="s">
        <v>4145</v>
      </c>
      <c r="I83" s="958"/>
      <c r="J83" s="3" t="s">
        <v>197</v>
      </c>
    </row>
    <row r="84" spans="1:10" x14ac:dyDescent="0.2">
      <c r="A84" s="89" t="s">
        <v>1535</v>
      </c>
      <c r="B84" s="91" t="s">
        <v>4147</v>
      </c>
      <c r="C84" s="91" t="s">
        <v>4148</v>
      </c>
      <c r="D84" s="1371" t="s">
        <v>4149</v>
      </c>
      <c r="E84" s="1371"/>
      <c r="F84" s="352">
        <v>6</v>
      </c>
      <c r="G84" s="352">
        <v>10</v>
      </c>
      <c r="H84" s="1370" t="s">
        <v>4150</v>
      </c>
      <c r="I84" s="958"/>
      <c r="J84" s="3" t="s">
        <v>197</v>
      </c>
    </row>
    <row r="85" spans="1:10" x14ac:dyDescent="0.2">
      <c r="A85" s="89" t="s">
        <v>1536</v>
      </c>
      <c r="B85" s="91" t="s">
        <v>4151</v>
      </c>
      <c r="C85" s="91" t="s">
        <v>4152</v>
      </c>
      <c r="D85" s="1371" t="s">
        <v>3373</v>
      </c>
      <c r="E85" s="1371"/>
      <c r="F85" s="352">
        <v>10</v>
      </c>
      <c r="G85" s="352">
        <v>12</v>
      </c>
      <c r="H85" s="1370" t="s">
        <v>4153</v>
      </c>
      <c r="I85" s="958"/>
      <c r="J85" s="3" t="s">
        <v>197</v>
      </c>
    </row>
    <row r="86" spans="1:10" x14ac:dyDescent="0.2">
      <c r="A86" s="89" t="s">
        <v>1537</v>
      </c>
      <c r="B86" s="91" t="s">
        <v>4154</v>
      </c>
      <c r="C86" s="91" t="s">
        <v>4155</v>
      </c>
      <c r="D86" s="1371" t="s">
        <v>2167</v>
      </c>
      <c r="E86" s="1371"/>
      <c r="F86" s="352">
        <v>27</v>
      </c>
      <c r="G86" s="352">
        <v>26</v>
      </c>
      <c r="H86" s="1370" t="s">
        <v>2168</v>
      </c>
      <c r="I86" s="958"/>
      <c r="J86" s="3" t="s">
        <v>197</v>
      </c>
    </row>
    <row r="87" spans="1:10" x14ac:dyDescent="0.2">
      <c r="A87" s="89" t="s">
        <v>1538</v>
      </c>
      <c r="B87" s="91" t="s">
        <v>2170</v>
      </c>
      <c r="C87" s="91" t="s">
        <v>968</v>
      </c>
      <c r="D87" s="1371" t="s">
        <v>2171</v>
      </c>
      <c r="E87" s="1371"/>
      <c r="F87" s="352">
        <v>10</v>
      </c>
      <c r="G87" s="352">
        <v>20</v>
      </c>
      <c r="H87" s="1370" t="s">
        <v>2172</v>
      </c>
      <c r="I87" s="958"/>
      <c r="J87" s="3" t="s">
        <v>3329</v>
      </c>
    </row>
    <row r="88" spans="1:10" x14ac:dyDescent="0.2">
      <c r="A88" s="89" t="s">
        <v>1539</v>
      </c>
      <c r="B88" s="91" t="s">
        <v>2173</v>
      </c>
      <c r="C88" s="91" t="s">
        <v>2174</v>
      </c>
      <c r="D88" s="1371" t="s">
        <v>2175</v>
      </c>
      <c r="E88" s="1371"/>
      <c r="F88" s="352">
        <v>8</v>
      </c>
      <c r="G88" s="352">
        <v>8</v>
      </c>
      <c r="H88" s="1370" t="s">
        <v>2176</v>
      </c>
      <c r="I88" s="958"/>
      <c r="J88" s="3" t="s">
        <v>3329</v>
      </c>
    </row>
    <row r="89" spans="1:10" x14ac:dyDescent="0.2">
      <c r="A89" s="89" t="s">
        <v>1540</v>
      </c>
      <c r="B89" s="91" t="s">
        <v>3806</v>
      </c>
      <c r="C89" s="91" t="s">
        <v>3807</v>
      </c>
      <c r="D89" s="1371" t="s">
        <v>3374</v>
      </c>
      <c r="E89" s="1371"/>
      <c r="F89" s="352">
        <v>4</v>
      </c>
      <c r="G89" s="352">
        <v>8</v>
      </c>
      <c r="H89" s="1370" t="s">
        <v>3545</v>
      </c>
      <c r="I89" s="958"/>
      <c r="J89" s="3" t="s">
        <v>197</v>
      </c>
    </row>
    <row r="90" spans="1:10" ht="16.5" customHeight="1" thickBot="1" x14ac:dyDescent="0.25">
      <c r="A90" s="121" t="s">
        <v>1541</v>
      </c>
      <c r="B90" s="96" t="s">
        <v>3327</v>
      </c>
      <c r="C90" s="96" t="s">
        <v>3328</v>
      </c>
      <c r="D90" s="1376" t="s">
        <v>1412</v>
      </c>
      <c r="E90" s="1376"/>
      <c r="F90" s="438">
        <v>8</v>
      </c>
      <c r="G90" s="438">
        <v>10</v>
      </c>
      <c r="H90" s="1377" t="s">
        <v>3331</v>
      </c>
      <c r="I90" s="961"/>
      <c r="J90" s="3" t="s">
        <v>197</v>
      </c>
    </row>
  </sheetData>
  <mergeCells count="171">
    <mergeCell ref="D26:E26"/>
    <mergeCell ref="D18:E18"/>
    <mergeCell ref="H18:I18"/>
    <mergeCell ref="D16:E16"/>
    <mergeCell ref="H16:I16"/>
    <mergeCell ref="H28:I28"/>
    <mergeCell ref="H19:I19"/>
    <mergeCell ref="D17:E17"/>
    <mergeCell ref="H17:I17"/>
    <mergeCell ref="D19:E19"/>
    <mergeCell ref="D20:E20"/>
    <mergeCell ref="H20:I20"/>
    <mergeCell ref="A1:B1"/>
    <mergeCell ref="C1:I1"/>
    <mergeCell ref="C2:I2"/>
    <mergeCell ref="A2:B2"/>
    <mergeCell ref="H15:I15"/>
    <mergeCell ref="D14:E14"/>
    <mergeCell ref="A9:A10"/>
    <mergeCell ref="H14:I14"/>
    <mergeCell ref="D11:E11"/>
    <mergeCell ref="D13:E13"/>
    <mergeCell ref="D15:E15"/>
    <mergeCell ref="H12:I12"/>
    <mergeCell ref="D12:E12"/>
    <mergeCell ref="H13:I13"/>
    <mergeCell ref="B3:C3"/>
    <mergeCell ref="H9:I10"/>
    <mergeCell ref="D9:E10"/>
    <mergeCell ref="C9:C10"/>
    <mergeCell ref="B9:B10"/>
    <mergeCell ref="B7:I7"/>
    <mergeCell ref="B4:G5"/>
    <mergeCell ref="F9:G9"/>
    <mergeCell ref="H66:I66"/>
    <mergeCell ref="H56:I56"/>
    <mergeCell ref="H58:I58"/>
    <mergeCell ref="H39:I39"/>
    <mergeCell ref="D29:E29"/>
    <mergeCell ref="D38:E38"/>
    <mergeCell ref="D34:E34"/>
    <mergeCell ref="D36:E36"/>
    <mergeCell ref="D35:E35"/>
    <mergeCell ref="D37:E37"/>
    <mergeCell ref="D39:E39"/>
    <mergeCell ref="H57:I57"/>
    <mergeCell ref="D51:E51"/>
    <mergeCell ref="D41:E41"/>
    <mergeCell ref="H46:I46"/>
    <mergeCell ref="H51:I51"/>
    <mergeCell ref="H52:I52"/>
    <mergeCell ref="H49:I49"/>
    <mergeCell ref="D45:E45"/>
    <mergeCell ref="D46:E46"/>
    <mergeCell ref="H53:I53"/>
    <mergeCell ref="H45:I45"/>
    <mergeCell ref="H30:I30"/>
    <mergeCell ref="H44:I44"/>
    <mergeCell ref="H90:I90"/>
    <mergeCell ref="H69:I69"/>
    <mergeCell ref="H85:I85"/>
    <mergeCell ref="H70:I70"/>
    <mergeCell ref="H71:I71"/>
    <mergeCell ref="H72:I72"/>
    <mergeCell ref="H73:I73"/>
    <mergeCell ref="H75:I75"/>
    <mergeCell ref="H29:I29"/>
    <mergeCell ref="H35:I35"/>
    <mergeCell ref="H34:I34"/>
    <mergeCell ref="H38:I38"/>
    <mergeCell ref="H36:I36"/>
    <mergeCell ref="H37:I37"/>
    <mergeCell ref="H42:I42"/>
    <mergeCell ref="H55:I55"/>
    <mergeCell ref="H68:I68"/>
    <mergeCell ref="H74:I74"/>
    <mergeCell ref="H78:I78"/>
    <mergeCell ref="H76:I76"/>
    <mergeCell ref="H77:I77"/>
    <mergeCell ref="H79:I79"/>
    <mergeCell ref="H89:I89"/>
    <mergeCell ref="H80:I80"/>
    <mergeCell ref="D69:E69"/>
    <mergeCell ref="D52:E52"/>
    <mergeCell ref="D53:E53"/>
    <mergeCell ref="D54:E54"/>
    <mergeCell ref="D56:E56"/>
    <mergeCell ref="D55:E55"/>
    <mergeCell ref="D62:E62"/>
    <mergeCell ref="D63:E63"/>
    <mergeCell ref="D68:E68"/>
    <mergeCell ref="D58:E58"/>
    <mergeCell ref="D64:E64"/>
    <mergeCell ref="D59:E59"/>
    <mergeCell ref="D57:E57"/>
    <mergeCell ref="D90:E90"/>
    <mergeCell ref="D74:E74"/>
    <mergeCell ref="D75:E75"/>
    <mergeCell ref="D77:E77"/>
    <mergeCell ref="D82:E82"/>
    <mergeCell ref="D79:E79"/>
    <mergeCell ref="D80:E80"/>
    <mergeCell ref="D81:E81"/>
    <mergeCell ref="D89:E89"/>
    <mergeCell ref="D88:E88"/>
    <mergeCell ref="D87:E87"/>
    <mergeCell ref="D83:E83"/>
    <mergeCell ref="D84:E84"/>
    <mergeCell ref="D86:E86"/>
    <mergeCell ref="D85:E85"/>
    <mergeCell ref="D76:E76"/>
    <mergeCell ref="D78:E78"/>
    <mergeCell ref="H81:I81"/>
    <mergeCell ref="H82:I82"/>
    <mergeCell ref="H83:I83"/>
    <mergeCell ref="H88:I88"/>
    <mergeCell ref="H87:I87"/>
    <mergeCell ref="H84:I84"/>
    <mergeCell ref="H86:I86"/>
    <mergeCell ref="D70:E70"/>
    <mergeCell ref="D71:E71"/>
    <mergeCell ref="D72:E72"/>
    <mergeCell ref="D73:E73"/>
    <mergeCell ref="H67:I67"/>
    <mergeCell ref="D30:E30"/>
    <mergeCell ref="D28:E28"/>
    <mergeCell ref="D67:E67"/>
    <mergeCell ref="D66:E66"/>
    <mergeCell ref="D65:E65"/>
    <mergeCell ref="H65:I65"/>
    <mergeCell ref="D48:E48"/>
    <mergeCell ref="D50:E50"/>
    <mergeCell ref="D49:E49"/>
    <mergeCell ref="H50:I50"/>
    <mergeCell ref="H60:I60"/>
    <mergeCell ref="D60:E60"/>
    <mergeCell ref="H61:I61"/>
    <mergeCell ref="D61:E61"/>
    <mergeCell ref="D33:E33"/>
    <mergeCell ref="H32:I32"/>
    <mergeCell ref="H33:I33"/>
    <mergeCell ref="D43:E43"/>
    <mergeCell ref="D44:E44"/>
    <mergeCell ref="D40:E40"/>
    <mergeCell ref="H48:I48"/>
    <mergeCell ref="H64:I64"/>
    <mergeCell ref="H63:I63"/>
    <mergeCell ref="H40:I40"/>
    <mergeCell ref="H41:I41"/>
    <mergeCell ref="H43:I43"/>
    <mergeCell ref="H62:I62"/>
    <mergeCell ref="H54:I54"/>
    <mergeCell ref="H47:I47"/>
    <mergeCell ref="D47:E47"/>
    <mergeCell ref="H59:I59"/>
    <mergeCell ref="H21:I21"/>
    <mergeCell ref="H24:I24"/>
    <mergeCell ref="H26:I26"/>
    <mergeCell ref="D21:E21"/>
    <mergeCell ref="D24:E24"/>
    <mergeCell ref="H25:I25"/>
    <mergeCell ref="H22:I22"/>
    <mergeCell ref="H23:I23"/>
    <mergeCell ref="D23:E23"/>
    <mergeCell ref="D22:E22"/>
    <mergeCell ref="H27:I27"/>
    <mergeCell ref="D27:E27"/>
    <mergeCell ref="D31:E31"/>
    <mergeCell ref="D32:E32"/>
    <mergeCell ref="H31:I31"/>
    <mergeCell ref="D25:E25"/>
  </mergeCells>
  <phoneticPr fontId="0" type="noConversion"/>
  <hyperlinks>
    <hyperlink ref="A2:B2" location="Overview!A1" tooltip="Go to Trail Network Overview sheet" display="Trail Network Overview" xr:uid="{00000000-0004-0000-3900-000000000000}"/>
    <hyperlink ref="I5" r:id="rId1" xr:uid="{00000000-0004-0000-3900-000001000000}"/>
  </hyperlinks>
  <pageMargins left="1" right="0.75" top="0.75" bottom="0.75" header="0.5" footer="0.5"/>
  <pageSetup scale="58" orientation="portrait" r:id="rId2"/>
  <headerFooter alignWithMargins="0">
    <oddHeader>&amp;L&amp;"Arial,Bold"&amp;Uhttp://geobiking.org&amp;C&amp;F</oddHeader>
    <oddFooter>&amp;LAuthor: &amp;"Arial,Bold"Robert Prehn&amp;CData free for personal use and remains property of author.&amp;R&amp;D</oddFooter>
  </headerFooter>
  <webPublishItems count="1">
    <webPublishItem id="27298" divId="CO_DN_27298" sourceType="sheet" destinationFile="C:\GPS\Bicycle\CO_DN\RTDPnR.htm" title="Front Range Park &amp; Ride Locations"/>
  </webPublishItem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44">
    <pageSetUpPr fitToPage="1"/>
  </sheetPr>
  <dimension ref="A1:H21"/>
  <sheetViews>
    <sheetView zoomScaleNormal="100" workbookViewId="0">
      <selection sqref="A1:B1"/>
    </sheetView>
  </sheetViews>
  <sheetFormatPr defaultRowHeight="12.75" x14ac:dyDescent="0.2"/>
  <cols>
    <col min="1" max="1" width="10.42578125" bestFit="1" customWidth="1"/>
    <col min="2" max="2" width="11.42578125" bestFit="1" customWidth="1"/>
    <col min="3" max="3" width="13.140625" bestFit="1" customWidth="1"/>
    <col min="4" max="4" width="19.140625" bestFit="1" customWidth="1"/>
    <col min="5" max="5" width="8" bestFit="1" customWidth="1"/>
    <col min="6" max="6" width="14.7109375" bestFit="1" customWidth="1"/>
    <col min="7" max="7" width="8.140625" bestFit="1" customWidth="1"/>
    <col min="8" max="8" width="24.7109375" customWidth="1"/>
  </cols>
  <sheetData>
    <row r="1" spans="1:8" ht="27.75" customHeight="1" x14ac:dyDescent="0.2">
      <c r="A1" s="1381" t="s">
        <v>1373</v>
      </c>
      <c r="B1" s="1399"/>
      <c r="C1" s="979" t="s">
        <v>1372</v>
      </c>
      <c r="D1" s="873"/>
      <c r="E1" s="873"/>
      <c r="F1" s="873"/>
      <c r="G1" s="873"/>
      <c r="H1" s="873"/>
    </row>
    <row r="2" spans="1:8" x14ac:dyDescent="0.2">
      <c r="A2" s="874" t="s">
        <v>2679</v>
      </c>
      <c r="B2" s="874"/>
      <c r="C2" s="875" t="s">
        <v>1403</v>
      </c>
      <c r="D2" s="875"/>
      <c r="E2" s="875"/>
      <c r="F2" s="875"/>
      <c r="G2" s="875"/>
      <c r="H2" s="875"/>
    </row>
    <row r="3" spans="1:8" x14ac:dyDescent="0.2">
      <c r="A3" s="2"/>
      <c r="B3" s="2"/>
      <c r="C3" s="1401" t="s">
        <v>1404</v>
      </c>
      <c r="D3" s="1401"/>
      <c r="E3" s="1401"/>
      <c r="F3" s="1401"/>
      <c r="G3" s="1401"/>
      <c r="H3" s="1401"/>
    </row>
    <row r="4" spans="1:8" x14ac:dyDescent="0.2">
      <c r="A4" s="2"/>
      <c r="B4" s="2"/>
      <c r="C4" s="254"/>
      <c r="D4" s="254"/>
      <c r="E4" s="254"/>
      <c r="F4" s="200" t="s">
        <v>4508</v>
      </c>
      <c r="G4" s="254"/>
      <c r="H4" s="254"/>
    </row>
    <row r="5" spans="1:8" x14ac:dyDescent="0.2">
      <c r="A5" s="874"/>
      <c r="B5" s="874"/>
      <c r="D5" s="2"/>
      <c r="E5" s="25"/>
      <c r="F5" s="235">
        <v>40212</v>
      </c>
      <c r="G5" s="25"/>
      <c r="H5" s="25"/>
    </row>
    <row r="6" spans="1:8" x14ac:dyDescent="0.2">
      <c r="A6" s="186" t="s">
        <v>1374</v>
      </c>
      <c r="B6" s="3">
        <f>COUNT(F11:F14)</f>
        <v>0</v>
      </c>
      <c r="C6" s="47"/>
      <c r="D6" s="149"/>
      <c r="F6" s="200" t="s">
        <v>4871</v>
      </c>
      <c r="G6" s="1400"/>
      <c r="H6" s="1400"/>
    </row>
    <row r="7" spans="1:8" x14ac:dyDescent="0.2">
      <c r="A7" s="143"/>
      <c r="B7" s="3"/>
      <c r="C7" s="9"/>
      <c r="D7" s="2"/>
      <c r="F7" s="205" t="s">
        <v>4507</v>
      </c>
      <c r="G7" s="1400"/>
      <c r="H7" s="1400"/>
    </row>
    <row r="8" spans="1:8" s="8" customFormat="1" x14ac:dyDescent="0.2">
      <c r="A8" s="148" t="s">
        <v>3085</v>
      </c>
      <c r="B8" s="1265" t="s">
        <v>1377</v>
      </c>
      <c r="C8" s="1277"/>
      <c r="D8" s="1277"/>
      <c r="E8" s="1277"/>
      <c r="F8" s="1277"/>
      <c r="G8" s="1277"/>
      <c r="H8" s="1277"/>
    </row>
    <row r="9" spans="1:8" ht="13.5" thickBot="1" x14ac:dyDescent="0.25">
      <c r="C9" s="1"/>
    </row>
    <row r="10" spans="1:8" s="3" customFormat="1" ht="13.5" thickBot="1" x14ac:dyDescent="0.25">
      <c r="A10" s="4" t="s">
        <v>1375</v>
      </c>
      <c r="B10" s="903" t="s">
        <v>1000</v>
      </c>
      <c r="C10" s="1398"/>
      <c r="D10" s="1398"/>
      <c r="E10" s="904"/>
      <c r="F10" s="4" t="s">
        <v>1376</v>
      </c>
      <c r="G10" s="903" t="s">
        <v>3083</v>
      </c>
      <c r="H10" s="904"/>
    </row>
    <row r="11" spans="1:8" x14ac:dyDescent="0.2">
      <c r="A11" s="427"/>
      <c r="B11" s="1395"/>
      <c r="C11" s="1082"/>
      <c r="D11" s="1082"/>
      <c r="E11" s="1082"/>
      <c r="F11" s="125"/>
      <c r="G11" s="1082"/>
      <c r="H11" s="906"/>
    </row>
    <row r="12" spans="1:8" x14ac:dyDescent="0.2">
      <c r="A12" s="428" t="s">
        <v>1399</v>
      </c>
      <c r="B12" s="1396" t="s">
        <v>1400</v>
      </c>
      <c r="C12" s="929"/>
      <c r="D12" s="929"/>
      <c r="E12" s="929"/>
      <c r="F12" s="49"/>
      <c r="G12" s="929" t="s">
        <v>3310</v>
      </c>
      <c r="H12" s="910"/>
    </row>
    <row r="13" spans="1:8" x14ac:dyDescent="0.2">
      <c r="A13" s="429" t="s">
        <v>1401</v>
      </c>
      <c r="B13" s="1396" t="s">
        <v>1402</v>
      </c>
      <c r="C13" s="929"/>
      <c r="D13" s="929"/>
      <c r="E13" s="929"/>
      <c r="F13" s="49"/>
      <c r="G13" s="929" t="s">
        <v>3310</v>
      </c>
      <c r="H13" s="910"/>
    </row>
    <row r="14" spans="1:8" ht="13.5" thickBot="1" x14ac:dyDescent="0.25">
      <c r="A14" s="430"/>
      <c r="B14" s="1397"/>
      <c r="C14" s="977"/>
      <c r="D14" s="977"/>
      <c r="E14" s="977"/>
      <c r="F14" s="130"/>
      <c r="G14" s="977"/>
      <c r="H14" s="978"/>
    </row>
    <row r="21" spans="3:3" x14ac:dyDescent="0.2">
      <c r="C21" s="255"/>
    </row>
  </sheetData>
  <mergeCells count="18">
    <mergeCell ref="B8:H8"/>
    <mergeCell ref="G10:H10"/>
    <mergeCell ref="B10:E10"/>
    <mergeCell ref="A1:B1"/>
    <mergeCell ref="C1:H1"/>
    <mergeCell ref="C2:H2"/>
    <mergeCell ref="A5:B5"/>
    <mergeCell ref="A2:B2"/>
    <mergeCell ref="G6:H7"/>
    <mergeCell ref="C3:H3"/>
    <mergeCell ref="G14:H14"/>
    <mergeCell ref="B11:E11"/>
    <mergeCell ref="B13:E13"/>
    <mergeCell ref="G13:H13"/>
    <mergeCell ref="B14:E14"/>
    <mergeCell ref="B12:E12"/>
    <mergeCell ref="G11:H11"/>
    <mergeCell ref="G12:H12"/>
  </mergeCells>
  <phoneticPr fontId="0" type="noConversion"/>
  <hyperlinks>
    <hyperlink ref="A2:B2" location="Overview!A1" tooltip="Go to Trail Network Overview sheet" display="Trail Network Overview" xr:uid="{00000000-0004-0000-3A00-000000000000}"/>
  </hyperlinks>
  <pageMargins left="1" right="0.75" top="0.75" bottom="0.75" header="0.5" footer="0.5"/>
  <pageSetup scale="78" orientation="portrait" r:id="rId1"/>
  <headerFooter alignWithMargins="0">
    <oddHeader>&amp;L&amp;"Arial,Bold"&amp;Uhttp://geobiking.org&amp;C&amp;F</oddHeader>
    <oddFooter>&amp;LAuthor: &amp;"Arial,Bold"Robert Prehn&amp;CData free for personal use and remains property of author.&amp;R&amp;D</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pageSetUpPr fitToPage="1"/>
  </sheetPr>
  <dimension ref="A1:C41"/>
  <sheetViews>
    <sheetView zoomScaleNormal="100" workbookViewId="0">
      <selection sqref="A1:B1"/>
    </sheetView>
  </sheetViews>
  <sheetFormatPr defaultRowHeight="12.75" x14ac:dyDescent="0.2"/>
  <cols>
    <col min="1" max="1" width="12.7109375" customWidth="1"/>
    <col min="2" max="2" width="18.42578125" customWidth="1"/>
    <col min="3" max="3" width="71.5703125" bestFit="1" customWidth="1"/>
  </cols>
  <sheetData>
    <row r="1" spans="1:3" ht="23.25" customHeight="1" x14ac:dyDescent="0.2">
      <c r="A1" s="1405" t="s">
        <v>973</v>
      </c>
      <c r="B1" s="1406"/>
      <c r="C1" s="236" t="s">
        <v>984</v>
      </c>
    </row>
    <row r="2" spans="1:3" ht="14.25" customHeight="1" x14ac:dyDescent="0.2">
      <c r="A2" s="874" t="s">
        <v>2679</v>
      </c>
      <c r="B2" s="874"/>
      <c r="C2" s="20"/>
    </row>
    <row r="3" spans="1:3" x14ac:dyDescent="0.2">
      <c r="A3" s="154"/>
      <c r="B3" s="38"/>
    </row>
    <row r="4" spans="1:3" x14ac:dyDescent="0.2">
      <c r="A4" s="200" t="s">
        <v>4508</v>
      </c>
      <c r="B4" s="944"/>
      <c r="C4" s="1059" t="s">
        <v>2032</v>
      </c>
    </row>
    <row r="5" spans="1:3" x14ac:dyDescent="0.2">
      <c r="A5" s="199">
        <v>39883</v>
      </c>
      <c r="B5" s="944"/>
      <c r="C5" s="1059"/>
    </row>
    <row r="7" spans="1:3" s="8" customFormat="1" ht="25.5" customHeight="1" x14ac:dyDescent="0.2">
      <c r="A7" s="148" t="s">
        <v>3085</v>
      </c>
      <c r="B7" s="1168" t="s">
        <v>2265</v>
      </c>
      <c r="C7" s="1168"/>
    </row>
    <row r="8" spans="1:3" ht="13.5" thickBot="1" x14ac:dyDescent="0.25"/>
    <row r="9" spans="1:3" s="3" customFormat="1" x14ac:dyDescent="0.2">
      <c r="A9" s="1403" t="s">
        <v>3688</v>
      </c>
      <c r="B9" s="1403" t="s">
        <v>976</v>
      </c>
      <c r="C9" s="1403" t="s">
        <v>1000</v>
      </c>
    </row>
    <row r="10" spans="1:3" s="3" customFormat="1" ht="13.5" thickBot="1" x14ac:dyDescent="0.25">
      <c r="A10" s="1404"/>
      <c r="B10" s="1404"/>
      <c r="C10" s="1404"/>
    </row>
    <row r="11" spans="1:3" x14ac:dyDescent="0.2">
      <c r="A11" s="414" t="s">
        <v>974</v>
      </c>
      <c r="B11" s="415" t="s">
        <v>977</v>
      </c>
      <c r="C11" s="331" t="s">
        <v>1001</v>
      </c>
    </row>
    <row r="12" spans="1:3" x14ac:dyDescent="0.2">
      <c r="A12" s="416" t="s">
        <v>975</v>
      </c>
      <c r="B12" s="417" t="s">
        <v>978</v>
      </c>
      <c r="C12" s="341" t="s">
        <v>3313</v>
      </c>
    </row>
    <row r="13" spans="1:3" x14ac:dyDescent="0.2">
      <c r="A13" s="416" t="s">
        <v>980</v>
      </c>
      <c r="B13" s="417" t="s">
        <v>979</v>
      </c>
      <c r="C13" s="341" t="s">
        <v>2266</v>
      </c>
    </row>
    <row r="14" spans="1:3" x14ac:dyDescent="0.2">
      <c r="A14" s="418" t="s">
        <v>241</v>
      </c>
      <c r="B14" s="419" t="s">
        <v>1003</v>
      </c>
      <c r="C14" s="333" t="s">
        <v>2268</v>
      </c>
    </row>
    <row r="15" spans="1:3" x14ac:dyDescent="0.2">
      <c r="A15" s="418" t="s">
        <v>2035</v>
      </c>
      <c r="B15" s="419" t="s">
        <v>2643</v>
      </c>
      <c r="C15" s="333" t="s">
        <v>2644</v>
      </c>
    </row>
    <row r="16" spans="1:3" ht="13.5" thickBot="1" x14ac:dyDescent="0.25">
      <c r="A16" s="420" t="s">
        <v>197</v>
      </c>
      <c r="B16" s="421" t="s">
        <v>198</v>
      </c>
      <c r="C16" s="422" t="s">
        <v>199</v>
      </c>
    </row>
    <row r="17" spans="1:3" s="3" customFormat="1" x14ac:dyDescent="0.2">
      <c r="A17" s="1403" t="s">
        <v>3688</v>
      </c>
      <c r="B17" s="1403" t="s">
        <v>976</v>
      </c>
      <c r="C17" s="1403" t="s">
        <v>1000</v>
      </c>
    </row>
    <row r="18" spans="1:3" s="3" customFormat="1" ht="13.5" thickBot="1" x14ac:dyDescent="0.25">
      <c r="A18" s="1404"/>
      <c r="B18" s="1404"/>
      <c r="C18" s="1404"/>
    </row>
    <row r="19" spans="1:3" x14ac:dyDescent="0.2">
      <c r="A19" s="423" t="s">
        <v>997</v>
      </c>
      <c r="B19" s="424" t="s">
        <v>2267</v>
      </c>
      <c r="C19" s="336" t="s">
        <v>1002</v>
      </c>
    </row>
    <row r="20" spans="1:3" x14ac:dyDescent="0.2">
      <c r="A20" s="418" t="s">
        <v>3307</v>
      </c>
      <c r="B20" s="419" t="s">
        <v>3309</v>
      </c>
      <c r="C20" s="333" t="s">
        <v>3311</v>
      </c>
    </row>
    <row r="21" spans="1:3" x14ac:dyDescent="0.2">
      <c r="A21" s="418" t="s">
        <v>3308</v>
      </c>
      <c r="B21" s="419" t="s">
        <v>3310</v>
      </c>
      <c r="C21" s="333" t="s">
        <v>3312</v>
      </c>
    </row>
    <row r="22" spans="1:3" x14ac:dyDescent="0.2">
      <c r="A22" s="418" t="s">
        <v>981</v>
      </c>
      <c r="B22" s="419" t="s">
        <v>982</v>
      </c>
      <c r="C22" s="333" t="s">
        <v>1004</v>
      </c>
    </row>
    <row r="23" spans="1:3" x14ac:dyDescent="0.2">
      <c r="A23" s="418" t="s">
        <v>985</v>
      </c>
      <c r="B23" s="419" t="s">
        <v>991</v>
      </c>
      <c r="C23" s="333" t="s">
        <v>1005</v>
      </c>
    </row>
    <row r="24" spans="1:3" x14ac:dyDescent="0.2">
      <c r="A24" s="418" t="s">
        <v>986</v>
      </c>
      <c r="B24" s="419" t="s">
        <v>992</v>
      </c>
      <c r="C24" s="333" t="s">
        <v>1006</v>
      </c>
    </row>
    <row r="25" spans="1:3" x14ac:dyDescent="0.2">
      <c r="A25" s="418" t="s">
        <v>987</v>
      </c>
      <c r="B25" s="419" t="s">
        <v>993</v>
      </c>
      <c r="C25" s="333" t="s">
        <v>1007</v>
      </c>
    </row>
    <row r="26" spans="1:3" x14ac:dyDescent="0.2">
      <c r="A26" s="418" t="s">
        <v>1176</v>
      </c>
      <c r="B26" s="419" t="s">
        <v>1177</v>
      </c>
      <c r="C26" s="333" t="s">
        <v>1178</v>
      </c>
    </row>
    <row r="27" spans="1:3" x14ac:dyDescent="0.2">
      <c r="A27" s="418" t="s">
        <v>988</v>
      </c>
      <c r="B27" s="419" t="s">
        <v>994</v>
      </c>
      <c r="C27" s="333" t="s">
        <v>1008</v>
      </c>
    </row>
    <row r="28" spans="1:3" x14ac:dyDescent="0.2">
      <c r="A28" s="418" t="s">
        <v>989</v>
      </c>
      <c r="B28" s="419" t="s">
        <v>996</v>
      </c>
      <c r="C28" s="333" t="s">
        <v>1009</v>
      </c>
    </row>
    <row r="29" spans="1:3" x14ac:dyDescent="0.2">
      <c r="A29" s="418" t="s">
        <v>983</v>
      </c>
      <c r="B29" s="419" t="s">
        <v>998</v>
      </c>
      <c r="C29" s="333" t="s">
        <v>999</v>
      </c>
    </row>
    <row r="30" spans="1:3" ht="16.5" customHeight="1" thickBot="1" x14ac:dyDescent="0.25">
      <c r="A30" s="425" t="s">
        <v>990</v>
      </c>
      <c r="B30" s="426" t="s">
        <v>995</v>
      </c>
      <c r="C30" s="334" t="s">
        <v>1010</v>
      </c>
    </row>
    <row r="32" spans="1:3" x14ac:dyDescent="0.2">
      <c r="A32" s="1009"/>
      <c r="B32" s="1009"/>
      <c r="C32" s="242" t="s">
        <v>2269</v>
      </c>
    </row>
    <row r="33" spans="1:3" x14ac:dyDescent="0.2">
      <c r="A33" s="1009"/>
      <c r="B33" s="1009"/>
      <c r="C33" s="242" t="s">
        <v>2270</v>
      </c>
    </row>
    <row r="34" spans="1:3" x14ac:dyDescent="0.2">
      <c r="A34" s="1009"/>
      <c r="B34" s="1009"/>
      <c r="C34" s="242" t="s">
        <v>2271</v>
      </c>
    </row>
    <row r="35" spans="1:3" x14ac:dyDescent="0.2">
      <c r="A35" s="1009"/>
      <c r="B35" s="1009"/>
    </row>
    <row r="36" spans="1:3" x14ac:dyDescent="0.2">
      <c r="A36" s="1009"/>
      <c r="B36" s="1009"/>
      <c r="C36" s="242" t="s">
        <v>2273</v>
      </c>
    </row>
    <row r="37" spans="1:3" ht="12.75" customHeight="1" x14ac:dyDescent="0.2">
      <c r="A37" s="1009"/>
      <c r="B37" s="1009"/>
      <c r="C37" s="40" t="s">
        <v>2645</v>
      </c>
    </row>
    <row r="38" spans="1:3" x14ac:dyDescent="0.2">
      <c r="A38" s="1009"/>
      <c r="B38" s="1009"/>
      <c r="C38" s="1402" t="s">
        <v>2642</v>
      </c>
    </row>
    <row r="39" spans="1:3" x14ac:dyDescent="0.2">
      <c r="A39" s="1009"/>
      <c r="B39" s="1009"/>
      <c r="C39" s="1402"/>
    </row>
    <row r="40" spans="1:3" x14ac:dyDescent="0.2">
      <c r="A40" s="1009"/>
      <c r="B40" s="1009"/>
    </row>
    <row r="41" spans="1:3" ht="15.75" x14ac:dyDescent="0.2">
      <c r="A41" s="1009"/>
      <c r="B41" s="1009"/>
      <c r="C41" s="243" t="s">
        <v>2272</v>
      </c>
    </row>
  </sheetData>
  <mergeCells count="13">
    <mergeCell ref="A1:B1"/>
    <mergeCell ref="A2:B2"/>
    <mergeCell ref="B4:B5"/>
    <mergeCell ref="B7:C7"/>
    <mergeCell ref="C4:C5"/>
    <mergeCell ref="A32:B41"/>
    <mergeCell ref="C38:C39"/>
    <mergeCell ref="A9:A10"/>
    <mergeCell ref="B9:B10"/>
    <mergeCell ref="C9:C10"/>
    <mergeCell ref="A17:A18"/>
    <mergeCell ref="B17:B18"/>
    <mergeCell ref="C17:C18"/>
  </mergeCells>
  <phoneticPr fontId="41" type="noConversion"/>
  <hyperlinks>
    <hyperlink ref="A2:B2" location="Overview!A1" tooltip="Go to Trail Network Overview sheet" display="Trail Network Overview" xr:uid="{00000000-0004-0000-3B00-000000000000}"/>
  </hyperlinks>
  <pageMargins left="0.75" right="0.75" top="0.75" bottom="0.75" header="0.5" footer="0.5"/>
  <pageSetup scale="86" orientation="portrait" r:id="rId1"/>
  <headerFooter alignWithMargins="0">
    <oddHeader>&amp;L&amp;"Arial,Bold"&amp;Uhttp://GeoBiking.org&amp;C&amp;F</oddHeader>
    <oddFooter>&amp;L&amp;"Arial,Bold"Author: Robert Prehn&amp;CData is free for personal use and remains property of author:&amp;R&amp;D</oddFooter>
  </headerFooter>
  <drawing r:id="rId2"/>
  <webPublishItems count="2">
    <webPublishItem id="24813" divId="DR_North_24813" sourceType="sheet" destinationFile="C:\GPS\Bicycle\DR_N\Codes.htm" title="GeoBiking Trail Code Explanations"/>
    <webPublishItem id="544" divId="DR_North_544" sourceType="sheet" destinationFile="C:\GPS\Bicycle\DR_N\Codes.htm" title="Trail Type Code Explanation"/>
  </webPublishItem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Sheet47">
    <pageSetUpPr fitToPage="1"/>
  </sheetPr>
  <dimension ref="A1:E145"/>
  <sheetViews>
    <sheetView topLeftCell="A105" zoomScaleNormal="100" workbookViewId="0">
      <selection activeCell="A105" sqref="A1:XFD1048576"/>
    </sheetView>
  </sheetViews>
  <sheetFormatPr defaultRowHeight="12.75" x14ac:dyDescent="0.2"/>
  <cols>
    <col min="1" max="1" width="21.140625" bestFit="1" customWidth="1"/>
    <col min="2" max="2" width="36.7109375" customWidth="1"/>
    <col min="3" max="4" width="28.42578125" customWidth="1"/>
    <col min="5" max="5" width="28.140625" bestFit="1" customWidth="1"/>
  </cols>
  <sheetData>
    <row r="1" spans="1:5" s="261" customFormat="1" ht="19.5" thickTop="1" thickBot="1" x14ac:dyDescent="0.25">
      <c r="A1" s="524" t="s">
        <v>1406</v>
      </c>
      <c r="B1" s="1407" t="s">
        <v>5568</v>
      </c>
      <c r="C1" s="1407"/>
      <c r="D1" s="1408"/>
      <c r="E1" s="1409"/>
    </row>
    <row r="2" spans="1:5" s="6" customFormat="1" x14ac:dyDescent="0.2">
      <c r="A2" s="407" t="s">
        <v>5575</v>
      </c>
      <c r="B2" s="400" t="s">
        <v>5576</v>
      </c>
      <c r="C2" s="387"/>
      <c r="D2" s="387"/>
      <c r="E2" s="388"/>
    </row>
    <row r="3" spans="1:5" s="6" customFormat="1" x14ac:dyDescent="0.2">
      <c r="A3" s="408" t="s">
        <v>5584</v>
      </c>
      <c r="B3" s="401" t="s">
        <v>5581</v>
      </c>
      <c r="C3" s="389"/>
      <c r="D3" s="389"/>
      <c r="E3" s="390"/>
    </row>
    <row r="4" spans="1:5" s="6" customFormat="1" x14ac:dyDescent="0.2">
      <c r="A4" s="409" t="s">
        <v>5569</v>
      </c>
      <c r="B4" s="402" t="s">
        <v>5570</v>
      </c>
      <c r="C4" s="391" t="s">
        <v>5571</v>
      </c>
      <c r="D4" s="391"/>
      <c r="E4" s="392"/>
    </row>
    <row r="5" spans="1:5" s="6" customFormat="1" x14ac:dyDescent="0.2">
      <c r="A5" s="409" t="s">
        <v>2030</v>
      </c>
      <c r="B5" s="402" t="s">
        <v>2030</v>
      </c>
      <c r="C5" s="402" t="s">
        <v>321</v>
      </c>
      <c r="D5" s="391" t="s">
        <v>6095</v>
      </c>
      <c r="E5" s="392"/>
    </row>
    <row r="6" spans="1:5" s="6" customFormat="1" x14ac:dyDescent="0.2">
      <c r="A6" s="409" t="s">
        <v>5572</v>
      </c>
      <c r="B6" s="402" t="s">
        <v>5573</v>
      </c>
      <c r="C6" s="393"/>
      <c r="D6" s="393"/>
      <c r="E6" s="392"/>
    </row>
    <row r="7" spans="1:5" s="6" customFormat="1" x14ac:dyDescent="0.2">
      <c r="A7" s="410" t="s">
        <v>1714</v>
      </c>
      <c r="B7" s="403" t="s">
        <v>1715</v>
      </c>
      <c r="C7" s="90"/>
      <c r="D7" s="393"/>
      <c r="E7" s="392"/>
    </row>
    <row r="8" spans="1:5" s="6" customFormat="1" x14ac:dyDescent="0.2">
      <c r="A8" s="409" t="s">
        <v>5580</v>
      </c>
      <c r="B8" s="401" t="s">
        <v>5581</v>
      </c>
      <c r="C8" s="391" t="s">
        <v>5582</v>
      </c>
      <c r="D8" s="391"/>
      <c r="E8" s="392"/>
    </row>
    <row r="9" spans="1:5" s="6" customFormat="1" x14ac:dyDescent="0.2">
      <c r="A9" s="409" t="s">
        <v>5574</v>
      </c>
      <c r="B9" s="402" t="s">
        <v>5576</v>
      </c>
      <c r="C9" s="393"/>
      <c r="D9" s="393"/>
      <c r="E9" s="392"/>
    </row>
    <row r="10" spans="1:5" s="29" customFormat="1" x14ac:dyDescent="0.2">
      <c r="A10" s="410" t="s">
        <v>5590</v>
      </c>
      <c r="B10" s="403" t="s">
        <v>5577</v>
      </c>
      <c r="C10" s="90"/>
      <c r="D10" s="90"/>
      <c r="E10" s="333"/>
    </row>
    <row r="11" spans="1:5" s="29" customFormat="1" x14ac:dyDescent="0.2">
      <c r="A11" s="515" t="s">
        <v>6515</v>
      </c>
      <c r="B11" s="403" t="s">
        <v>6521</v>
      </c>
      <c r="C11" s="90"/>
      <c r="D11" s="90"/>
      <c r="E11" s="333"/>
    </row>
    <row r="12" spans="1:5" s="29" customFormat="1" x14ac:dyDescent="0.2">
      <c r="A12" s="410" t="s">
        <v>1841</v>
      </c>
      <c r="B12" s="403" t="s">
        <v>4449</v>
      </c>
      <c r="C12" s="90"/>
      <c r="D12" s="90"/>
      <c r="E12" s="333"/>
    </row>
    <row r="13" spans="1:5" s="29" customFormat="1" x14ac:dyDescent="0.2">
      <c r="A13" s="411" t="s">
        <v>5591</v>
      </c>
      <c r="B13" s="404" t="s">
        <v>4448</v>
      </c>
      <c r="C13" s="90"/>
      <c r="D13" s="90"/>
      <c r="E13" s="333"/>
    </row>
    <row r="14" spans="1:5" s="29" customFormat="1" x14ac:dyDescent="0.2">
      <c r="A14" s="411" t="s">
        <v>3998</v>
      </c>
      <c r="B14" s="404" t="s">
        <v>5583</v>
      </c>
      <c r="C14" s="90"/>
      <c r="D14" s="90"/>
      <c r="E14" s="333"/>
    </row>
    <row r="15" spans="1:5" s="29" customFormat="1" x14ac:dyDescent="0.2">
      <c r="A15" s="411" t="s">
        <v>1826</v>
      </c>
      <c r="B15" s="404" t="s">
        <v>4447</v>
      </c>
      <c r="C15" s="90"/>
      <c r="D15" s="90"/>
      <c r="E15" s="333"/>
    </row>
    <row r="16" spans="1:5" s="29" customFormat="1" x14ac:dyDescent="0.2">
      <c r="A16" s="411" t="s">
        <v>1821</v>
      </c>
      <c r="B16" s="404" t="s">
        <v>4444</v>
      </c>
      <c r="C16" s="90"/>
      <c r="D16" s="90"/>
      <c r="E16" s="333"/>
    </row>
    <row r="17" spans="1:5" s="29" customFormat="1" x14ac:dyDescent="0.2">
      <c r="A17" s="410" t="s">
        <v>1853</v>
      </c>
      <c r="B17" s="403" t="s">
        <v>5577</v>
      </c>
      <c r="C17" s="396" t="s">
        <v>5578</v>
      </c>
      <c r="D17" s="395" t="s">
        <v>5579</v>
      </c>
      <c r="E17" s="397" t="s">
        <v>1713</v>
      </c>
    </row>
    <row r="18" spans="1:5" s="29" customFormat="1" x14ac:dyDescent="0.2">
      <c r="A18" s="410" t="s">
        <v>3055</v>
      </c>
      <c r="B18" s="403" t="s">
        <v>4446</v>
      </c>
      <c r="C18" s="90"/>
      <c r="D18" s="90"/>
      <c r="E18" s="333"/>
    </row>
    <row r="19" spans="1:5" s="29" customFormat="1" x14ac:dyDescent="0.2">
      <c r="A19" s="410" t="s">
        <v>3945</v>
      </c>
      <c r="B19" s="403" t="s">
        <v>4445</v>
      </c>
      <c r="C19" s="90"/>
      <c r="D19" s="90"/>
      <c r="E19" s="333"/>
    </row>
    <row r="20" spans="1:5" s="29" customFormat="1" x14ac:dyDescent="0.2">
      <c r="A20" s="410" t="s">
        <v>5852</v>
      </c>
      <c r="B20" s="403" t="s">
        <v>4444</v>
      </c>
      <c r="C20" s="90"/>
      <c r="D20" s="90"/>
      <c r="E20" s="333"/>
    </row>
    <row r="21" spans="1:5" s="29" customFormat="1" x14ac:dyDescent="0.2">
      <c r="A21" s="410" t="s">
        <v>1825</v>
      </c>
      <c r="B21" s="403" t="s">
        <v>4443</v>
      </c>
      <c r="C21" s="90"/>
      <c r="D21" s="90"/>
      <c r="E21" s="333"/>
    </row>
    <row r="22" spans="1:5" s="29" customFormat="1" x14ac:dyDescent="0.2">
      <c r="A22" s="410" t="s">
        <v>1435</v>
      </c>
      <c r="B22" s="403" t="s">
        <v>1699</v>
      </c>
      <c r="C22" s="90"/>
      <c r="D22" s="90"/>
      <c r="E22" s="333"/>
    </row>
    <row r="23" spans="1:5" s="29" customFormat="1" x14ac:dyDescent="0.2">
      <c r="A23" s="410" t="s">
        <v>4438</v>
      </c>
      <c r="B23" s="403" t="s">
        <v>4442</v>
      </c>
      <c r="C23" s="395" t="s">
        <v>1696</v>
      </c>
      <c r="D23" s="395" t="s">
        <v>1697</v>
      </c>
      <c r="E23" s="333"/>
    </row>
    <row r="24" spans="1:5" s="29" customFormat="1" x14ac:dyDescent="0.2">
      <c r="A24" s="410" t="s">
        <v>5586</v>
      </c>
      <c r="B24" s="403" t="s">
        <v>4441</v>
      </c>
      <c r="C24" s="90"/>
      <c r="D24" s="90"/>
      <c r="E24" s="333"/>
    </row>
    <row r="25" spans="1:5" s="29" customFormat="1" x14ac:dyDescent="0.2">
      <c r="A25" s="410" t="s">
        <v>5589</v>
      </c>
      <c r="B25" s="403" t="s">
        <v>4440</v>
      </c>
      <c r="C25" s="90"/>
      <c r="D25" s="90"/>
      <c r="E25" s="333"/>
    </row>
    <row r="26" spans="1:5" s="29" customFormat="1" x14ac:dyDescent="0.2">
      <c r="A26" s="410" t="s">
        <v>5588</v>
      </c>
      <c r="B26" s="403" t="s">
        <v>4450</v>
      </c>
      <c r="C26" s="90"/>
      <c r="D26" s="90"/>
      <c r="E26" s="333"/>
    </row>
    <row r="27" spans="1:5" s="29" customFormat="1" x14ac:dyDescent="0.2">
      <c r="A27" s="411" t="s">
        <v>2343</v>
      </c>
      <c r="B27" s="403" t="s">
        <v>3162</v>
      </c>
      <c r="C27" s="90"/>
      <c r="D27" s="90"/>
      <c r="E27" s="333"/>
    </row>
    <row r="28" spans="1:5" s="29" customFormat="1" x14ac:dyDescent="0.2">
      <c r="A28" s="410" t="s">
        <v>5585</v>
      </c>
      <c r="B28" s="403" t="s">
        <v>4451</v>
      </c>
      <c r="C28" s="90"/>
      <c r="D28" s="90"/>
      <c r="E28" s="333"/>
    </row>
    <row r="29" spans="1:5" s="29" customFormat="1" x14ac:dyDescent="0.2">
      <c r="A29" s="410" t="s">
        <v>434</v>
      </c>
      <c r="B29" s="403" t="s">
        <v>1698</v>
      </c>
      <c r="C29" s="90"/>
      <c r="D29" s="90"/>
      <c r="E29" s="333"/>
    </row>
    <row r="30" spans="1:5" s="29" customFormat="1" x14ac:dyDescent="0.2">
      <c r="A30" s="410" t="s">
        <v>1872</v>
      </c>
      <c r="B30" s="403" t="s">
        <v>1699</v>
      </c>
      <c r="C30" s="90"/>
      <c r="D30" s="90"/>
      <c r="E30" s="333"/>
    </row>
    <row r="31" spans="1:5" s="29" customFormat="1" x14ac:dyDescent="0.2">
      <c r="A31" s="410" t="s">
        <v>330</v>
      </c>
      <c r="B31" s="403" t="s">
        <v>1700</v>
      </c>
      <c r="C31" s="90"/>
      <c r="D31" s="90"/>
      <c r="E31" s="333"/>
    </row>
    <row r="32" spans="1:5" s="29" customFormat="1" x14ac:dyDescent="0.2">
      <c r="A32" s="515" t="s">
        <v>6958</v>
      </c>
      <c r="B32" s="403" t="s">
        <v>6934</v>
      </c>
      <c r="C32" s="90"/>
      <c r="D32" s="90"/>
      <c r="E32" s="333"/>
    </row>
    <row r="33" spans="1:5" s="29" customFormat="1" x14ac:dyDescent="0.2">
      <c r="A33" s="410" t="s">
        <v>1823</v>
      </c>
      <c r="B33" s="403" t="s">
        <v>1700</v>
      </c>
      <c r="C33" s="90"/>
      <c r="D33" s="90"/>
      <c r="E33" s="333"/>
    </row>
    <row r="34" spans="1:5" s="29" customFormat="1" x14ac:dyDescent="0.2">
      <c r="A34" s="410" t="s">
        <v>5592</v>
      </c>
      <c r="B34" s="403" t="s">
        <v>1702</v>
      </c>
      <c r="C34" s="90"/>
      <c r="D34" s="90"/>
      <c r="E34" s="333"/>
    </row>
    <row r="35" spans="1:5" s="29" customFormat="1" x14ac:dyDescent="0.2">
      <c r="A35" s="410" t="s">
        <v>5587</v>
      </c>
      <c r="B35" s="403" t="s">
        <v>1703</v>
      </c>
      <c r="C35" s="90"/>
      <c r="D35" s="90"/>
      <c r="E35" s="333"/>
    </row>
    <row r="36" spans="1:5" s="29" customFormat="1" x14ac:dyDescent="0.2">
      <c r="A36" s="410" t="s">
        <v>1824</v>
      </c>
      <c r="B36" s="403" t="s">
        <v>1704</v>
      </c>
      <c r="C36" s="90"/>
      <c r="D36" s="90"/>
      <c r="E36" s="333"/>
    </row>
    <row r="37" spans="1:5" s="29" customFormat="1" x14ac:dyDescent="0.2">
      <c r="A37" s="410" t="s">
        <v>1822</v>
      </c>
      <c r="B37" s="403" t="s">
        <v>1705</v>
      </c>
      <c r="C37" s="90"/>
      <c r="D37" s="90"/>
      <c r="E37" s="333"/>
    </row>
    <row r="38" spans="1:5" s="29" customFormat="1" x14ac:dyDescent="0.2">
      <c r="A38" s="410" t="s">
        <v>1842</v>
      </c>
      <c r="B38" s="403" t="s">
        <v>1696</v>
      </c>
      <c r="C38" s="90"/>
      <c r="D38" s="90"/>
      <c r="E38" s="333"/>
    </row>
    <row r="39" spans="1:5" s="29" customFormat="1" x14ac:dyDescent="0.2">
      <c r="A39" s="410" t="s">
        <v>1838</v>
      </c>
      <c r="B39" s="403" t="s">
        <v>1700</v>
      </c>
      <c r="C39" s="90"/>
      <c r="D39" s="90"/>
      <c r="E39" s="333"/>
    </row>
    <row r="40" spans="1:5" s="29" customFormat="1" x14ac:dyDescent="0.2">
      <c r="A40" s="410" t="s">
        <v>1827</v>
      </c>
      <c r="B40" s="403" t="s">
        <v>1706</v>
      </c>
      <c r="C40" s="90"/>
      <c r="D40" s="90"/>
      <c r="E40" s="333"/>
    </row>
    <row r="41" spans="1:5" s="29" customFormat="1" x14ac:dyDescent="0.2">
      <c r="A41" s="410" t="s">
        <v>1837</v>
      </c>
      <c r="B41" s="403" t="s">
        <v>1707</v>
      </c>
      <c r="C41" s="90"/>
      <c r="D41" s="90"/>
      <c r="E41" s="333"/>
    </row>
    <row r="42" spans="1:5" s="29" customFormat="1" x14ac:dyDescent="0.2">
      <c r="A42" s="410" t="s">
        <v>1829</v>
      </c>
      <c r="B42" s="403" t="s">
        <v>1708</v>
      </c>
      <c r="C42" s="90"/>
      <c r="D42" s="90"/>
      <c r="E42" s="333"/>
    </row>
    <row r="43" spans="1:5" s="29" customFormat="1" x14ac:dyDescent="0.2">
      <c r="A43" s="412" t="s">
        <v>1830</v>
      </c>
      <c r="B43" s="404" t="s">
        <v>1709</v>
      </c>
      <c r="C43" s="90"/>
      <c r="D43" s="90"/>
      <c r="E43" s="333"/>
    </row>
    <row r="44" spans="1:5" s="29" customFormat="1" x14ac:dyDescent="0.2">
      <c r="A44" s="412" t="s">
        <v>4432</v>
      </c>
      <c r="B44" s="404" t="s">
        <v>1710</v>
      </c>
      <c r="C44" s="90"/>
      <c r="D44" s="90"/>
      <c r="E44" s="333"/>
    </row>
    <row r="45" spans="1:5" s="29" customFormat="1" x14ac:dyDescent="0.2">
      <c r="A45" s="412" t="s">
        <v>1871</v>
      </c>
      <c r="B45" s="403" t="s">
        <v>1699</v>
      </c>
      <c r="C45" s="90"/>
      <c r="D45" s="90"/>
      <c r="E45" s="333"/>
    </row>
    <row r="46" spans="1:5" s="29" customFormat="1" x14ac:dyDescent="0.2">
      <c r="A46" s="412" t="s">
        <v>1905</v>
      </c>
      <c r="B46" s="405"/>
      <c r="C46" s="90" t="s">
        <v>4203</v>
      </c>
      <c r="D46" s="90"/>
      <c r="E46" s="333"/>
    </row>
    <row r="47" spans="1:5" s="29" customFormat="1" x14ac:dyDescent="0.2">
      <c r="A47" s="412" t="s">
        <v>90</v>
      </c>
      <c r="B47" s="403" t="s">
        <v>2119</v>
      </c>
      <c r="C47" s="90"/>
      <c r="D47" s="90"/>
      <c r="E47" s="333"/>
    </row>
    <row r="48" spans="1:5" s="29" customFormat="1" x14ac:dyDescent="0.2">
      <c r="A48" s="410" t="s">
        <v>1831</v>
      </c>
      <c r="B48" s="403" t="s">
        <v>1696</v>
      </c>
      <c r="C48" s="395" t="s">
        <v>1697</v>
      </c>
      <c r="D48" s="395"/>
      <c r="E48" s="333"/>
    </row>
    <row r="49" spans="1:5" s="29" customFormat="1" x14ac:dyDescent="0.2">
      <c r="A49" s="410" t="s">
        <v>1865</v>
      </c>
      <c r="B49" s="403" t="s">
        <v>4443</v>
      </c>
      <c r="C49" s="90"/>
      <c r="D49" s="90"/>
      <c r="E49" s="333"/>
    </row>
    <row r="50" spans="1:5" s="29" customFormat="1" x14ac:dyDescent="0.2">
      <c r="A50" s="410" t="s">
        <v>1833</v>
      </c>
      <c r="B50" s="403" t="s">
        <v>4446</v>
      </c>
      <c r="C50" s="394" t="s">
        <v>1704</v>
      </c>
      <c r="D50" s="394"/>
      <c r="E50" s="333"/>
    </row>
    <row r="51" spans="1:5" s="29" customFormat="1" x14ac:dyDescent="0.2">
      <c r="A51" s="410" t="s">
        <v>1612</v>
      </c>
      <c r="B51" s="403" t="s">
        <v>1703</v>
      </c>
      <c r="C51" s="90"/>
      <c r="D51" s="90"/>
      <c r="E51" s="333"/>
    </row>
    <row r="52" spans="1:5" s="29" customFormat="1" x14ac:dyDescent="0.2">
      <c r="A52" s="410" t="s">
        <v>1876</v>
      </c>
      <c r="B52" s="403" t="s">
        <v>4450</v>
      </c>
      <c r="C52" s="90"/>
      <c r="D52" s="90"/>
      <c r="E52" s="333"/>
    </row>
    <row r="53" spans="1:5" s="29" customFormat="1" x14ac:dyDescent="0.2">
      <c r="A53" s="410" t="s">
        <v>1834</v>
      </c>
      <c r="B53" s="403" t="s">
        <v>1703</v>
      </c>
      <c r="C53" s="90"/>
      <c r="D53" s="90"/>
      <c r="E53" s="333"/>
    </row>
    <row r="54" spans="1:5" s="29" customFormat="1" x14ac:dyDescent="0.2">
      <c r="A54" s="410" t="s">
        <v>1885</v>
      </c>
      <c r="B54" s="403" t="s">
        <v>1699</v>
      </c>
      <c r="C54" s="90"/>
      <c r="D54" s="90"/>
      <c r="E54" s="333"/>
    </row>
    <row r="55" spans="1:5" s="29" customFormat="1" x14ac:dyDescent="0.2">
      <c r="A55" s="410" t="s">
        <v>2950</v>
      </c>
      <c r="B55" s="403" t="s">
        <v>1704</v>
      </c>
      <c r="C55" s="90"/>
      <c r="D55" s="90"/>
      <c r="E55" s="333"/>
    </row>
    <row r="56" spans="1:5" s="29" customFormat="1" x14ac:dyDescent="0.2">
      <c r="A56" s="410" t="s">
        <v>1877</v>
      </c>
      <c r="B56" s="403" t="s">
        <v>4450</v>
      </c>
      <c r="C56" s="90"/>
      <c r="D56" s="90"/>
      <c r="E56" s="333"/>
    </row>
    <row r="57" spans="1:5" s="29" customFormat="1" x14ac:dyDescent="0.2">
      <c r="A57" s="410" t="s">
        <v>1873</v>
      </c>
      <c r="B57" s="403" t="s">
        <v>4446</v>
      </c>
      <c r="C57" s="90"/>
      <c r="D57" s="90"/>
      <c r="E57" s="333"/>
    </row>
    <row r="58" spans="1:5" s="29" customFormat="1" ht="25.5" x14ac:dyDescent="0.2">
      <c r="A58" s="410" t="s">
        <v>1846</v>
      </c>
      <c r="B58" s="403" t="s">
        <v>7502</v>
      </c>
      <c r="C58" s="90"/>
      <c r="D58" s="90"/>
      <c r="E58" s="333"/>
    </row>
    <row r="59" spans="1:5" s="29" customFormat="1" x14ac:dyDescent="0.2">
      <c r="A59" s="410" t="s">
        <v>4436</v>
      </c>
      <c r="B59" s="403" t="s">
        <v>1711</v>
      </c>
      <c r="C59" s="90"/>
      <c r="D59" s="90"/>
      <c r="E59" s="333"/>
    </row>
    <row r="60" spans="1:5" s="29" customFormat="1" ht="25.5" x14ac:dyDescent="0.2">
      <c r="A60" s="410" t="s">
        <v>1716</v>
      </c>
      <c r="B60" s="403" t="s">
        <v>7502</v>
      </c>
      <c r="C60" s="90"/>
      <c r="D60" s="90"/>
      <c r="E60" s="333"/>
    </row>
    <row r="61" spans="1:5" s="29" customFormat="1" x14ac:dyDescent="0.2">
      <c r="A61" s="410" t="s">
        <v>1832</v>
      </c>
      <c r="B61" s="403" t="s">
        <v>462</v>
      </c>
      <c r="C61" s="90"/>
      <c r="D61" s="90"/>
      <c r="E61" s="333"/>
    </row>
    <row r="62" spans="1:5" s="29" customFormat="1" x14ac:dyDescent="0.2">
      <c r="A62" s="410" t="s">
        <v>1845</v>
      </c>
      <c r="B62" s="403" t="s">
        <v>5577</v>
      </c>
      <c r="C62" s="90"/>
      <c r="D62" s="90"/>
      <c r="E62" s="333"/>
    </row>
    <row r="63" spans="1:5" s="29" customFormat="1" x14ac:dyDescent="0.2">
      <c r="A63" s="410" t="s">
        <v>1884</v>
      </c>
      <c r="B63" s="403" t="s">
        <v>4451</v>
      </c>
      <c r="C63" s="90"/>
      <c r="D63" s="90"/>
      <c r="E63" s="333"/>
    </row>
    <row r="64" spans="1:5" s="29" customFormat="1" x14ac:dyDescent="0.2">
      <c r="A64" s="410" t="s">
        <v>1880</v>
      </c>
      <c r="B64" s="403" t="s">
        <v>1696</v>
      </c>
      <c r="C64" s="90"/>
      <c r="D64" s="90"/>
      <c r="E64" s="333"/>
    </row>
    <row r="65" spans="1:5" s="29" customFormat="1" x14ac:dyDescent="0.2">
      <c r="A65" s="410" t="s">
        <v>1839</v>
      </c>
      <c r="B65" s="403" t="s">
        <v>465</v>
      </c>
      <c r="C65" s="90"/>
      <c r="D65" s="90"/>
      <c r="E65" s="333"/>
    </row>
    <row r="66" spans="1:5" s="29" customFormat="1" x14ac:dyDescent="0.2">
      <c r="A66" s="410" t="s">
        <v>4435</v>
      </c>
      <c r="B66" s="403" t="s">
        <v>1711</v>
      </c>
      <c r="C66" s="90"/>
      <c r="D66" s="90"/>
      <c r="E66" s="333"/>
    </row>
    <row r="67" spans="1:5" s="29" customFormat="1" x14ac:dyDescent="0.2">
      <c r="A67" s="410" t="s">
        <v>1840</v>
      </c>
      <c r="B67" s="403" t="s">
        <v>465</v>
      </c>
      <c r="C67" s="90"/>
      <c r="D67" s="90"/>
      <c r="E67" s="333"/>
    </row>
    <row r="68" spans="1:5" s="29" customFormat="1" x14ac:dyDescent="0.2">
      <c r="A68" s="410" t="s">
        <v>1434</v>
      </c>
      <c r="B68" s="403" t="s">
        <v>1699</v>
      </c>
      <c r="C68" s="90"/>
      <c r="D68" s="90"/>
      <c r="E68" s="333"/>
    </row>
    <row r="69" spans="1:5" s="29" customFormat="1" x14ac:dyDescent="0.2">
      <c r="A69" s="411" t="s">
        <v>1828</v>
      </c>
      <c r="B69" s="403" t="s">
        <v>1711</v>
      </c>
      <c r="C69" s="90"/>
      <c r="D69" s="90"/>
      <c r="E69" s="333"/>
    </row>
    <row r="70" spans="1:5" s="29" customFormat="1" x14ac:dyDescent="0.2">
      <c r="A70" s="410" t="s">
        <v>4874</v>
      </c>
      <c r="B70" s="403" t="s">
        <v>1701</v>
      </c>
      <c r="C70" s="90"/>
      <c r="D70" s="90"/>
      <c r="E70" s="333"/>
    </row>
    <row r="71" spans="1:5" s="29" customFormat="1" x14ac:dyDescent="0.2">
      <c r="A71" s="410" t="s">
        <v>6096</v>
      </c>
      <c r="B71" s="403" t="s">
        <v>6097</v>
      </c>
      <c r="C71" s="90"/>
      <c r="D71" s="90"/>
      <c r="E71" s="333"/>
    </row>
    <row r="72" spans="1:5" s="29" customFormat="1" x14ac:dyDescent="0.2">
      <c r="A72" s="410" t="s">
        <v>30</v>
      </c>
      <c r="B72" s="403" t="s">
        <v>466</v>
      </c>
      <c r="C72" s="90"/>
      <c r="D72" s="90"/>
      <c r="E72" s="333"/>
    </row>
    <row r="73" spans="1:5" s="29" customFormat="1" x14ac:dyDescent="0.2">
      <c r="A73" s="410" t="s">
        <v>1844</v>
      </c>
      <c r="B73" s="403" t="s">
        <v>467</v>
      </c>
      <c r="C73" s="90"/>
      <c r="D73" s="90"/>
      <c r="E73" s="333"/>
    </row>
    <row r="74" spans="1:5" s="29" customFormat="1" x14ac:dyDescent="0.2">
      <c r="A74" s="410" t="s">
        <v>1850</v>
      </c>
      <c r="B74" s="403" t="s">
        <v>1700</v>
      </c>
      <c r="C74" s="90"/>
      <c r="D74" s="90"/>
      <c r="E74" s="333"/>
    </row>
    <row r="75" spans="1:5" s="29" customFormat="1" x14ac:dyDescent="0.2">
      <c r="A75" s="410" t="s">
        <v>4439</v>
      </c>
      <c r="B75" s="403" t="s">
        <v>1702</v>
      </c>
      <c r="C75" s="90"/>
      <c r="D75" s="90"/>
      <c r="E75" s="333"/>
    </row>
    <row r="76" spans="1:5" s="29" customFormat="1" x14ac:dyDescent="0.2">
      <c r="A76" s="410" t="s">
        <v>1848</v>
      </c>
      <c r="B76" s="403" t="s">
        <v>4450</v>
      </c>
      <c r="C76" s="90"/>
      <c r="D76" s="90"/>
      <c r="E76" s="333"/>
    </row>
    <row r="77" spans="1:5" s="29" customFormat="1" x14ac:dyDescent="0.2">
      <c r="A77" s="410" t="s">
        <v>1849</v>
      </c>
      <c r="B77" s="403" t="s">
        <v>4450</v>
      </c>
      <c r="C77" s="90"/>
      <c r="D77" s="90"/>
      <c r="E77" s="333"/>
    </row>
    <row r="78" spans="1:5" s="29" customFormat="1" x14ac:dyDescent="0.2">
      <c r="A78" s="515" t="s">
        <v>6960</v>
      </c>
      <c r="B78" s="403" t="s">
        <v>6934</v>
      </c>
      <c r="C78" s="90"/>
      <c r="D78" s="90"/>
      <c r="E78" s="333"/>
    </row>
    <row r="79" spans="1:5" s="29" customFormat="1" x14ac:dyDescent="0.2">
      <c r="A79" s="515" t="s">
        <v>6959</v>
      </c>
      <c r="B79" s="403" t="s">
        <v>6934</v>
      </c>
      <c r="C79" s="90"/>
      <c r="D79" s="90"/>
      <c r="E79" s="333"/>
    </row>
    <row r="80" spans="1:5" s="29" customFormat="1" x14ac:dyDescent="0.2">
      <c r="A80" s="410" t="s">
        <v>4437</v>
      </c>
      <c r="B80" s="403" t="s">
        <v>1700</v>
      </c>
      <c r="C80" s="90"/>
      <c r="D80" s="90"/>
      <c r="E80" s="333"/>
    </row>
    <row r="81" spans="1:5" s="29" customFormat="1" x14ac:dyDescent="0.2">
      <c r="A81" s="410" t="s">
        <v>6098</v>
      </c>
      <c r="B81" s="403" t="s">
        <v>6095</v>
      </c>
      <c r="C81" s="90"/>
      <c r="D81" s="90"/>
      <c r="E81" s="333"/>
    </row>
    <row r="82" spans="1:5" s="29" customFormat="1" x14ac:dyDescent="0.2">
      <c r="A82" s="410" t="s">
        <v>1869</v>
      </c>
      <c r="B82" s="403" t="s">
        <v>4451</v>
      </c>
      <c r="C82" s="90"/>
      <c r="D82" s="90"/>
      <c r="E82" s="333"/>
    </row>
    <row r="83" spans="1:5" s="29" customFormat="1" x14ac:dyDescent="0.2">
      <c r="A83" s="410" t="s">
        <v>1836</v>
      </c>
      <c r="B83" s="403" t="s">
        <v>462</v>
      </c>
      <c r="C83" s="90"/>
      <c r="D83" s="90"/>
      <c r="E83" s="333"/>
    </row>
    <row r="84" spans="1:5" s="29" customFormat="1" x14ac:dyDescent="0.2">
      <c r="A84" s="410" t="s">
        <v>1835</v>
      </c>
      <c r="B84" s="403" t="s">
        <v>468</v>
      </c>
      <c r="C84" s="90"/>
      <c r="D84" s="90"/>
      <c r="E84" s="333"/>
    </row>
    <row r="85" spans="1:5" s="29" customFormat="1" x14ac:dyDescent="0.2">
      <c r="A85" s="410" t="s">
        <v>1883</v>
      </c>
      <c r="B85" s="403" t="s">
        <v>4444</v>
      </c>
      <c r="C85" s="90"/>
      <c r="D85" s="90"/>
      <c r="E85" s="333"/>
    </row>
    <row r="86" spans="1:5" s="29" customFormat="1" x14ac:dyDescent="0.2">
      <c r="A86" s="411" t="s">
        <v>1847</v>
      </c>
      <c r="B86" s="403" t="s">
        <v>468</v>
      </c>
      <c r="C86" s="398"/>
      <c r="D86" s="398"/>
      <c r="E86" s="399"/>
    </row>
    <row r="87" spans="1:5" s="29" customFormat="1" x14ac:dyDescent="0.2">
      <c r="A87" s="514" t="s">
        <v>6570</v>
      </c>
      <c r="B87" s="403" t="s">
        <v>6625</v>
      </c>
      <c r="C87" s="398"/>
      <c r="D87" s="398"/>
      <c r="E87" s="399"/>
    </row>
    <row r="88" spans="1:5" s="29" customFormat="1" x14ac:dyDescent="0.2">
      <c r="A88" s="410" t="s">
        <v>1852</v>
      </c>
      <c r="B88" s="403" t="s">
        <v>469</v>
      </c>
      <c r="C88" s="90"/>
      <c r="D88" s="90"/>
      <c r="E88" s="333"/>
    </row>
    <row r="89" spans="1:5" s="29" customFormat="1" x14ac:dyDescent="0.2">
      <c r="A89" s="410" t="s">
        <v>1858</v>
      </c>
      <c r="B89" s="403" t="s">
        <v>1711</v>
      </c>
      <c r="C89" s="90"/>
      <c r="D89" s="90"/>
      <c r="E89" s="333"/>
    </row>
    <row r="90" spans="1:5" s="29" customFormat="1" x14ac:dyDescent="0.2">
      <c r="A90" s="410" t="s">
        <v>4434</v>
      </c>
      <c r="B90" s="403" t="s">
        <v>1711</v>
      </c>
      <c r="C90" s="90"/>
      <c r="D90" s="90"/>
      <c r="E90" s="333"/>
    </row>
    <row r="91" spans="1:5" s="29" customFormat="1" x14ac:dyDescent="0.2">
      <c r="A91" s="410" t="s">
        <v>1856</v>
      </c>
      <c r="B91" s="403" t="s">
        <v>1704</v>
      </c>
      <c r="C91" s="90"/>
      <c r="D91" s="90"/>
      <c r="E91" s="333"/>
    </row>
    <row r="92" spans="1:5" s="29" customFormat="1" x14ac:dyDescent="0.2">
      <c r="A92" s="410" t="s">
        <v>1851</v>
      </c>
      <c r="B92" s="403" t="s">
        <v>463</v>
      </c>
      <c r="C92" s="90"/>
      <c r="D92" s="90"/>
      <c r="E92" s="333"/>
    </row>
    <row r="93" spans="1:5" s="29" customFormat="1" x14ac:dyDescent="0.2">
      <c r="A93" s="410" t="s">
        <v>4433</v>
      </c>
      <c r="B93" s="404" t="s">
        <v>1709</v>
      </c>
      <c r="C93" s="90"/>
      <c r="D93" s="90"/>
      <c r="E93" s="333"/>
    </row>
    <row r="94" spans="1:5" s="29" customFormat="1" x14ac:dyDescent="0.2">
      <c r="A94" s="515" t="s">
        <v>6961</v>
      </c>
      <c r="B94" s="403" t="s">
        <v>6934</v>
      </c>
      <c r="C94" s="90"/>
      <c r="D94" s="90"/>
      <c r="E94" s="333"/>
    </row>
    <row r="95" spans="1:5" s="29" customFormat="1" x14ac:dyDescent="0.2">
      <c r="A95" s="410" t="s">
        <v>1881</v>
      </c>
      <c r="B95" s="403" t="s">
        <v>464</v>
      </c>
      <c r="C95" s="90"/>
      <c r="D95" s="90"/>
      <c r="E95" s="333"/>
    </row>
    <row r="96" spans="1:5" s="29" customFormat="1" x14ac:dyDescent="0.2">
      <c r="A96" s="410" t="s">
        <v>1855</v>
      </c>
      <c r="B96" s="403" t="s">
        <v>1707</v>
      </c>
      <c r="C96" s="90"/>
      <c r="D96" s="90"/>
      <c r="E96" s="333"/>
    </row>
    <row r="97" spans="1:5" s="29" customFormat="1" x14ac:dyDescent="0.2">
      <c r="A97" s="410" t="s">
        <v>1854</v>
      </c>
      <c r="B97" s="404" t="s">
        <v>1710</v>
      </c>
      <c r="C97" s="90"/>
      <c r="D97" s="90"/>
      <c r="E97" s="333"/>
    </row>
    <row r="98" spans="1:5" s="29" customFormat="1" x14ac:dyDescent="0.2">
      <c r="A98" s="410" t="s">
        <v>1857</v>
      </c>
      <c r="B98" s="403" t="s">
        <v>1711</v>
      </c>
      <c r="C98" s="90"/>
      <c r="D98" s="90"/>
      <c r="E98" s="333"/>
    </row>
    <row r="99" spans="1:5" s="29" customFormat="1" x14ac:dyDescent="0.2">
      <c r="A99" s="410" t="s">
        <v>1859</v>
      </c>
      <c r="B99" s="403" t="s">
        <v>1702</v>
      </c>
      <c r="C99" s="90"/>
      <c r="D99" s="90"/>
      <c r="E99" s="333"/>
    </row>
    <row r="100" spans="1:5" s="29" customFormat="1" x14ac:dyDescent="0.2">
      <c r="A100" s="410" t="s">
        <v>6982</v>
      </c>
      <c r="B100" s="403" t="s">
        <v>1702</v>
      </c>
      <c r="C100" s="90"/>
      <c r="D100" s="90"/>
      <c r="E100" s="333"/>
    </row>
    <row r="101" spans="1:5" s="29" customFormat="1" x14ac:dyDescent="0.2">
      <c r="A101" s="410" t="s">
        <v>1860</v>
      </c>
      <c r="B101" s="403" t="s">
        <v>470</v>
      </c>
      <c r="C101" s="90"/>
      <c r="D101" s="90"/>
      <c r="E101" s="333"/>
    </row>
    <row r="102" spans="1:5" s="29" customFormat="1" x14ac:dyDescent="0.2">
      <c r="A102" s="410" t="s">
        <v>1862</v>
      </c>
      <c r="B102" s="403" t="s">
        <v>472</v>
      </c>
      <c r="C102" s="90"/>
      <c r="D102" s="90"/>
      <c r="E102" s="333"/>
    </row>
    <row r="103" spans="1:5" s="29" customFormat="1" x14ac:dyDescent="0.2">
      <c r="A103" s="410" t="s">
        <v>5077</v>
      </c>
      <c r="B103" s="403" t="s">
        <v>471</v>
      </c>
      <c r="C103" s="90"/>
      <c r="D103" s="90"/>
      <c r="E103" s="333"/>
    </row>
    <row r="104" spans="1:5" s="29" customFormat="1" x14ac:dyDescent="0.2">
      <c r="A104" s="410" t="s">
        <v>1878</v>
      </c>
      <c r="B104" s="403" t="s">
        <v>4450</v>
      </c>
      <c r="C104" s="90"/>
      <c r="D104" s="90"/>
      <c r="E104" s="333"/>
    </row>
    <row r="105" spans="1:5" s="29" customFormat="1" x14ac:dyDescent="0.2">
      <c r="A105" s="410" t="s">
        <v>1863</v>
      </c>
      <c r="B105" s="403" t="s">
        <v>464</v>
      </c>
      <c r="C105" s="90"/>
      <c r="D105" s="90"/>
      <c r="E105" s="333"/>
    </row>
    <row r="106" spans="1:5" s="29" customFormat="1" x14ac:dyDescent="0.2">
      <c r="A106" s="410" t="s">
        <v>1861</v>
      </c>
      <c r="B106" s="403" t="s">
        <v>473</v>
      </c>
      <c r="C106" s="90"/>
      <c r="D106" s="90"/>
      <c r="E106" s="333"/>
    </row>
    <row r="107" spans="1:5" s="29" customFormat="1" x14ac:dyDescent="0.2">
      <c r="A107" s="410" t="s">
        <v>1886</v>
      </c>
      <c r="B107" s="404" t="s">
        <v>5583</v>
      </c>
      <c r="C107" s="394" t="s">
        <v>462</v>
      </c>
      <c r="D107" s="394" t="s">
        <v>4451</v>
      </c>
      <c r="E107" s="333"/>
    </row>
    <row r="108" spans="1:5" s="29" customFormat="1" x14ac:dyDescent="0.2">
      <c r="A108" s="515" t="s">
        <v>6963</v>
      </c>
      <c r="B108" s="403" t="s">
        <v>6934</v>
      </c>
      <c r="C108" s="394"/>
      <c r="D108" s="394"/>
      <c r="E108" s="333"/>
    </row>
    <row r="109" spans="1:5" s="29" customFormat="1" x14ac:dyDescent="0.2">
      <c r="A109" s="410" t="s">
        <v>3511</v>
      </c>
      <c r="B109" s="403" t="s">
        <v>464</v>
      </c>
      <c r="C109" s="90"/>
      <c r="D109" s="90"/>
      <c r="E109" s="333"/>
    </row>
    <row r="110" spans="1:5" s="29" customFormat="1" x14ac:dyDescent="0.2">
      <c r="A110" s="410" t="s">
        <v>1864</v>
      </c>
      <c r="B110" s="403" t="s">
        <v>1699</v>
      </c>
      <c r="C110" s="394" t="s">
        <v>4444</v>
      </c>
      <c r="D110" s="394"/>
      <c r="E110" s="333"/>
    </row>
    <row r="111" spans="1:5" s="29" customFormat="1" x14ac:dyDescent="0.2">
      <c r="A111" s="515" t="s">
        <v>6962</v>
      </c>
      <c r="B111" s="403" t="s">
        <v>6934</v>
      </c>
      <c r="C111" s="394"/>
      <c r="D111" s="394"/>
      <c r="E111" s="333"/>
    </row>
    <row r="112" spans="1:5" s="29" customFormat="1" x14ac:dyDescent="0.2">
      <c r="A112" s="410" t="s">
        <v>1843</v>
      </c>
      <c r="B112" s="404" t="s">
        <v>1697</v>
      </c>
      <c r="C112" s="90"/>
      <c r="D112" s="90"/>
      <c r="E112" s="333"/>
    </row>
    <row r="113" spans="1:5" s="29" customFormat="1" x14ac:dyDescent="0.2">
      <c r="A113" s="410" t="s">
        <v>1882</v>
      </c>
      <c r="B113" s="403" t="s">
        <v>464</v>
      </c>
      <c r="C113" s="90"/>
      <c r="D113" s="90"/>
      <c r="E113" s="333"/>
    </row>
    <row r="114" spans="1:5" s="29" customFormat="1" x14ac:dyDescent="0.2">
      <c r="A114" s="410" t="s">
        <v>1712</v>
      </c>
      <c r="B114" s="403" t="s">
        <v>2119</v>
      </c>
      <c r="C114" s="90"/>
      <c r="D114" s="90"/>
      <c r="E114" s="333"/>
    </row>
    <row r="115" spans="1:5" s="29" customFormat="1" x14ac:dyDescent="0.2">
      <c r="A115" s="410" t="s">
        <v>1879</v>
      </c>
      <c r="B115" s="404" t="s">
        <v>1697</v>
      </c>
      <c r="C115" s="90"/>
      <c r="D115" s="90"/>
      <c r="E115" s="333"/>
    </row>
    <row r="116" spans="1:5" s="865" customFormat="1" x14ac:dyDescent="0.2">
      <c r="A116" s="866" t="s">
        <v>8176</v>
      </c>
      <c r="B116" s="404" t="s">
        <v>8187</v>
      </c>
      <c r="C116" s="864"/>
      <c r="D116" s="864"/>
      <c r="E116" s="863"/>
    </row>
    <row r="117" spans="1:5" s="29" customFormat="1" x14ac:dyDescent="0.2">
      <c r="A117" s="410" t="s">
        <v>2015</v>
      </c>
      <c r="B117" s="403" t="s">
        <v>1696</v>
      </c>
      <c r="C117" s="90"/>
      <c r="D117" s="90"/>
      <c r="E117" s="333"/>
    </row>
    <row r="118" spans="1:5" s="29" customFormat="1" x14ac:dyDescent="0.2">
      <c r="A118" s="410" t="s">
        <v>6627</v>
      </c>
      <c r="B118" s="403" t="s">
        <v>6627</v>
      </c>
      <c r="C118" s="90"/>
      <c r="D118" s="90"/>
      <c r="E118" s="333"/>
    </row>
    <row r="119" spans="1:5" s="29" customFormat="1" x14ac:dyDescent="0.2">
      <c r="A119" s="411" t="s">
        <v>1866</v>
      </c>
      <c r="B119" s="403" t="s">
        <v>4443</v>
      </c>
      <c r="C119" s="395" t="s">
        <v>3163</v>
      </c>
      <c r="D119" s="90"/>
      <c r="E119" s="333"/>
    </row>
    <row r="120" spans="1:5" s="29" customFormat="1" x14ac:dyDescent="0.2">
      <c r="A120" s="514" t="s">
        <v>6519</v>
      </c>
      <c r="B120" s="403" t="s">
        <v>6520</v>
      </c>
      <c r="C120" s="395"/>
      <c r="D120" s="90"/>
      <c r="E120" s="333"/>
    </row>
    <row r="121" spans="1:5" s="29" customFormat="1" x14ac:dyDescent="0.2">
      <c r="A121" s="411" t="s">
        <v>1868</v>
      </c>
      <c r="B121" s="403" t="s">
        <v>4451</v>
      </c>
      <c r="C121" s="90"/>
      <c r="D121" s="90"/>
      <c r="E121" s="333"/>
    </row>
    <row r="122" spans="1:5" s="29" customFormat="1" x14ac:dyDescent="0.2">
      <c r="A122" s="411" t="s">
        <v>1874</v>
      </c>
      <c r="B122" s="403" t="s">
        <v>4446</v>
      </c>
      <c r="C122" s="90"/>
      <c r="D122" s="90"/>
      <c r="E122" s="333"/>
    </row>
    <row r="123" spans="1:5" s="29" customFormat="1" x14ac:dyDescent="0.2">
      <c r="A123" s="411" t="s">
        <v>3161</v>
      </c>
      <c r="B123" s="403" t="s">
        <v>3162</v>
      </c>
      <c r="C123" s="90"/>
      <c r="D123" s="90"/>
      <c r="E123" s="333"/>
    </row>
    <row r="124" spans="1:5" s="29" customFormat="1" x14ac:dyDescent="0.2">
      <c r="A124" s="410" t="s">
        <v>1867</v>
      </c>
      <c r="B124" s="404" t="s">
        <v>5579</v>
      </c>
      <c r="C124" s="396"/>
      <c r="D124" s="396"/>
      <c r="E124" s="333"/>
    </row>
    <row r="125" spans="1:5" s="29" customFormat="1" x14ac:dyDescent="0.2">
      <c r="A125" s="411" t="s">
        <v>1870</v>
      </c>
      <c r="B125" s="403" t="s">
        <v>1699</v>
      </c>
      <c r="C125" s="90"/>
      <c r="D125" s="90"/>
      <c r="E125" s="333"/>
    </row>
    <row r="126" spans="1:5" s="29" customFormat="1" ht="13.5" thickBot="1" x14ac:dyDescent="0.25">
      <c r="A126" s="413" t="s">
        <v>1875</v>
      </c>
      <c r="B126" s="406" t="s">
        <v>1697</v>
      </c>
      <c r="C126" s="95"/>
      <c r="D126" s="95"/>
      <c r="E126" s="334"/>
    </row>
    <row r="127" spans="1:5" s="153" customFormat="1" ht="15.75" x14ac:dyDescent="0.25">
      <c r="A127" s="150">
        <f>COUNTA(B2:B126)</f>
        <v>124</v>
      </c>
      <c r="B127" s="152" t="s">
        <v>5204</v>
      </c>
    </row>
    <row r="128" spans="1:5" x14ac:dyDescent="0.2">
      <c r="A128" s="36"/>
    </row>
    <row r="129" spans="1:1" x14ac:dyDescent="0.2">
      <c r="A129" s="36"/>
    </row>
    <row r="130" spans="1:1" x14ac:dyDescent="0.2">
      <c r="A130" s="36"/>
    </row>
    <row r="131" spans="1:1" x14ac:dyDescent="0.2">
      <c r="A131" s="36"/>
    </row>
    <row r="132" spans="1:1" x14ac:dyDescent="0.2">
      <c r="A132" s="262"/>
    </row>
    <row r="133" spans="1:1" x14ac:dyDescent="0.2">
      <c r="A133" s="262"/>
    </row>
    <row r="134" spans="1:1" x14ac:dyDescent="0.2">
      <c r="A134" s="262"/>
    </row>
    <row r="135" spans="1:1" x14ac:dyDescent="0.2">
      <c r="A135" s="262"/>
    </row>
    <row r="136" spans="1:1" x14ac:dyDescent="0.2">
      <c r="A136" s="262"/>
    </row>
    <row r="137" spans="1:1" x14ac:dyDescent="0.2">
      <c r="A137" s="262"/>
    </row>
    <row r="138" spans="1:1" x14ac:dyDescent="0.2">
      <c r="A138" s="262"/>
    </row>
    <row r="139" spans="1:1" x14ac:dyDescent="0.2">
      <c r="A139" s="262"/>
    </row>
    <row r="140" spans="1:1" x14ac:dyDescent="0.2">
      <c r="A140" s="262"/>
    </row>
    <row r="141" spans="1:1" x14ac:dyDescent="0.2">
      <c r="A141" s="262"/>
    </row>
    <row r="142" spans="1:1" x14ac:dyDescent="0.2">
      <c r="A142" s="262"/>
    </row>
    <row r="143" spans="1:1" x14ac:dyDescent="0.2">
      <c r="A143" s="262"/>
    </row>
    <row r="144" spans="1:1" x14ac:dyDescent="0.2">
      <c r="A144" s="262"/>
    </row>
    <row r="145" spans="1:1" x14ac:dyDescent="0.2">
      <c r="A145" s="263"/>
    </row>
  </sheetData>
  <mergeCells count="1">
    <mergeCell ref="B1:E1"/>
  </mergeCells>
  <phoneticPr fontId="0" type="noConversion"/>
  <hyperlinks>
    <hyperlink ref="B4" location="'104th'!A1" display="104 - 104th Ave MUP" xr:uid="{00000000-0004-0000-3C00-000000000000}"/>
    <hyperlink ref="C4" location="'104E'!A1" display="104E - E 104th MUPs" xr:uid="{00000000-0004-0000-3C00-000001000000}"/>
    <hyperlink ref="B6" location="'128th'!A1" display="128 - 128th Ave MUP" xr:uid="{00000000-0004-0000-3C00-000002000000}"/>
    <hyperlink ref="B9" location="Airport56!A1" display="A56 - Airport Blvd 56th Ave" xr:uid="{00000000-0004-0000-3C00-000003000000}"/>
    <hyperlink ref="B2" location="Airport56!A1" display="A56 - Airport Blvd 56th Ave" xr:uid="{00000000-0004-0000-3C00-000004000000}"/>
    <hyperlink ref="B10" location="BroomInFlat!A1" display="BIF - Broomfield Interlocken Flatirons" xr:uid="{00000000-0004-0000-3C00-000005000000}"/>
    <hyperlink ref="B62" location="BroomInFlat!A1" display="BIF - Broomfield Interlocken Flatirons" xr:uid="{00000000-0004-0000-3C00-000006000000}"/>
    <hyperlink ref="B17" location="BroomInFlat!A1" display="BIF - Broomfield Interlocken Flatirons" xr:uid="{00000000-0004-0000-3C00-000007000000}"/>
    <hyperlink ref="E17" location="BFDCommons!A1" display="BFD Commons" xr:uid="{00000000-0004-0000-3C00-000008000000}"/>
    <hyperlink ref="C8" location="LittleDryCreek!A1" display="LDC - Little Dry Cr" xr:uid="{00000000-0004-0000-3C00-000009000000}"/>
    <hyperlink ref="B14" location="BigDryCreek!A1" display="BDC - Big Dry Cr" xr:uid="{00000000-0004-0000-3C00-00000A000000}"/>
    <hyperlink ref="B12" location="ArsenalPT!A1" display="APT - Arsenal Perimeter Trail" xr:uid="{00000000-0004-0000-3C00-00000B000000}"/>
    <hyperlink ref="B13" location="RalstonCanal!A1" display="RC - Ralston Canal" xr:uid="{00000000-0004-0000-3C00-00000C000000}"/>
    <hyperlink ref="B15" location="EastlakeBrantner!A1" display="EBG - Eastlake Brantner Gulch" xr:uid="{00000000-0004-0000-3C00-00000D000000}"/>
    <hyperlink ref="B16" location="ThorntonNS!A1" display="TNS - Thornton NS" xr:uid="{00000000-0004-0000-3C00-00000E000000}"/>
    <hyperlink ref="B18" location="GoodhueRR!A1" display="GRR - Goodhue RR" xr:uid="{00000000-0004-0000-3C00-00000F000000}"/>
    <hyperlink ref="B19" location="'104E'!A1" display="104E - 104th Ave E MUP" xr:uid="{00000000-0004-0000-3C00-000010000000}"/>
    <hyperlink ref="B20" location="ThorntonNS!A1" display="TNS - Thornton NS" xr:uid="{00000000-0004-0000-3C00-000011000000}"/>
    <hyperlink ref="B21" location="VanBibber!A1" display="VB - Van Bibber" xr:uid="{00000000-0004-0000-3C00-000012000000}"/>
    <hyperlink ref="B23" location="ClearCreek!A1" display="CC - Clear Creek" xr:uid="{00000000-0004-0000-3C00-000013000000}"/>
    <hyperlink ref="B24" location="CoalCreek!A1" display="COA - Coal Creek" xr:uid="{00000000-0004-0000-3C00-000014000000}"/>
    <hyperlink ref="B25" location="ComDDoudyD!A1" display="CDD - Community Ditch Doudy Draw" xr:uid="{00000000-0004-0000-3C00-000015000000}"/>
    <hyperlink ref="B26" location="CoaltonMarshall!A1" display="CTM - Coalton Marshal Mesa" xr:uid="{00000000-0004-0000-3C00-000016000000}"/>
    <hyperlink ref="B28" location="WestMower!A1" display="WM - Westminister Mower" xr:uid="{00000000-0004-0000-3C00-000017000000}"/>
    <hyperlink ref="C23" location="Golden470!A1" display="G47 - Golden 470" xr:uid="{00000000-0004-0000-3C00-000018000000}"/>
    <hyperlink ref="D23" location="GoldenLeyden!A1" display="GLY - Golden Leyden" xr:uid="{00000000-0004-0000-3C00-000019000000}"/>
    <hyperlink ref="B29" location="CommerceCity!A1" display="CCY - Commerce City" xr:uid="{00000000-0004-0000-3C00-00001A000000}"/>
    <hyperlink ref="B30" location="WycoFoxCCP!A1" display="WFC - Wyco FoxCr CCP" xr:uid="{00000000-0004-0000-3C00-00001B000000}"/>
    <hyperlink ref="B31" location="ComDDoudyD!A1" display="CDD - Comunity Ditch Doudy Draw" xr:uid="{00000000-0004-0000-3C00-00001C000000}"/>
    <hyperlink ref="B33" location="ComDDoudyD!A1" display="CDD - Comunity Ditch Doudy Draw" xr:uid="{00000000-0004-0000-3C00-00001D000000}"/>
    <hyperlink ref="B39" location="ComDDoudyD!A1" display="CDD - Comunity Ditch Doudy Draw" xr:uid="{00000000-0004-0000-3C00-00001E000000}"/>
    <hyperlink ref="B74" location="ComDDoudyD!A1" display="CDD - Comunity Ditch Doudy Draw" xr:uid="{00000000-0004-0000-3C00-00001F000000}"/>
    <hyperlink ref="B80" location="ComDDoudyD!A1" display="CDD - Comunity Ditch Doudy Draw" xr:uid="{00000000-0004-0000-3C00-000020000000}"/>
    <hyperlink ref="B34" location="RockCreek!A1" display="RKC - Rock Creek" xr:uid="{00000000-0004-0000-3C00-000021000000}"/>
    <hyperlink ref="B75" location="RockCreek!A1" display="RKC - Rock Creek" xr:uid="{00000000-0004-0000-3C00-000022000000}"/>
    <hyperlink ref="B99" location="RockCreek!A1" display="RKC - Rock Creek" xr:uid="{00000000-0004-0000-3C00-000023000000}"/>
    <hyperlink ref="B35" location="GrangeHall!A1" display="GH - GrangeHall" xr:uid="{00000000-0004-0000-3C00-000024000000}"/>
    <hyperlink ref="B51" location="GrangeHall!A1" display="GH - GrangeHall" xr:uid="{00000000-0004-0000-3C00-000025000000}"/>
    <hyperlink ref="B36" location="PwrlineHarper!A1" display="PLH - Powerline Harper Lake" xr:uid="{00000000-0004-0000-3C00-000026000000}"/>
    <hyperlink ref="B55" location="PwrlineHarper!A1" display="PLH - Powerline Harper Lake" xr:uid="{00000000-0004-0000-3C00-000027000000}"/>
    <hyperlink ref="C50" location="PwrlineHarper!A1" display="PLH - Powerline Harper Lake" xr:uid="{00000000-0004-0000-3C00-000028000000}"/>
    <hyperlink ref="B91" location="PwrlineHarper!A1" display="PLH - Powerline Harper Lake" xr:uid="{00000000-0004-0000-3C00-000029000000}"/>
    <hyperlink ref="B37" location="DavidsonMesa!A1" display="DM - Davidson Mesa" xr:uid="{00000000-0004-0000-3C00-00002A000000}"/>
    <hyperlink ref="B38" location="Golden470!A1" display="G47 - Golden 470" xr:uid="{00000000-0004-0000-3C00-00002B000000}"/>
    <hyperlink ref="B48" location="Golden470!A1" display="G47 - Golden 470" xr:uid="{00000000-0004-0000-3C00-00002C000000}"/>
    <hyperlink ref="B64" location="Golden470!A1" display="G47 - Golden 470" xr:uid="{00000000-0004-0000-3C00-00002D000000}"/>
    <hyperlink ref="B40" location="EastlakeBrantner!A1" display="EBG - Eastlake BrantnerGulch" xr:uid="{00000000-0004-0000-3C00-00002E000000}"/>
    <hyperlink ref="C48" location="GoldenLeyden!A1" display="GLY - Golden Leyden" xr:uid="{00000000-0004-0000-3C00-00002F000000}"/>
    <hyperlink ref="B115" location="GoldenLeyden!A1" display="GLY - Golden Leyden" xr:uid="{00000000-0004-0000-3C00-000030000000}"/>
    <hyperlink ref="B112" location="GoldenLeyden!A1" display="GLY - Golden Leyden" xr:uid="{00000000-0004-0000-3C00-000031000000}"/>
    <hyperlink ref="B126" location="GoldenLeyden!A1" display="GLY - Golden Leyden" xr:uid="{00000000-0004-0000-3C00-000032000000}"/>
    <hyperlink ref="B41" location="Coverage!A1" display="RC - Ralston Cr" xr:uid="{00000000-0004-0000-3C00-000033000000}"/>
    <hyperlink ref="B96" location="Coverage!A1" display="RC - Ralston Cr" xr:uid="{00000000-0004-0000-3C00-000034000000}"/>
    <hyperlink ref="B42" location="FarmersCanalNE!A1" display="FCN - Farmers Canal NE" xr:uid="{00000000-0004-0000-3C00-000035000000}"/>
    <hyperlink ref="B43" location="FlatIronsVista!A1" display="FIV - FlatIrons Vista" xr:uid="{00000000-0004-0000-3C00-000036000000}"/>
    <hyperlink ref="B93" location="FlatIronsVista!A1" display="FIV - FlatIrons Vista" xr:uid="{00000000-0004-0000-3C00-000037000000}"/>
    <hyperlink ref="B44" location="RattleSnakeG!A1" display="RSG - Rattle Snake Gulch" xr:uid="{00000000-0004-0000-3C00-000038000000}"/>
    <hyperlink ref="B97" location="RattleSnakeG!A1" display="RSG - Rattle Snake Gulch" xr:uid="{00000000-0004-0000-3C00-000039000000}"/>
    <hyperlink ref="B45" location="WycoFoxCCP!A1" display="WFC - Wyco FoxCr CCP" xr:uid="{00000000-0004-0000-3C00-00003A000000}"/>
    <hyperlink ref="B125" location="WycoFoxCCP!A1" display="WFC - Wyco FoxCr CCP" xr:uid="{00000000-0004-0000-3C00-00003B000000}"/>
    <hyperlink ref="B110" location="WycoFoxCCP!A1" display="WFC - Wyco FoxCr CCP" xr:uid="{00000000-0004-0000-3C00-00003C000000}"/>
    <hyperlink ref="B49" location="VanBibber!A1" display="VB - Van Bibber" xr:uid="{00000000-0004-0000-3C00-00003D000000}"/>
    <hyperlink ref="B119" location="VanBibber!A1" display="VB - Van Bibber" xr:uid="{00000000-0004-0000-3C00-00003E000000}"/>
    <hyperlink ref="B50" location="GoodhueRR!A1" display="GRR - Goodhue RR" xr:uid="{00000000-0004-0000-3C00-00003F000000}"/>
    <hyperlink ref="B57" location="GoodhueRR!A1" display="GRR - Goodhue RR" xr:uid="{00000000-0004-0000-3C00-000040000000}"/>
    <hyperlink ref="B52" location="CoaltonMarshall!A1" display="CTM - Coalton Marshal Mesa" xr:uid="{00000000-0004-0000-3C00-000041000000}"/>
    <hyperlink ref="B76" location="CoaltonMarshall!A1" display="CTM - Coalton Marshal Mesa" xr:uid="{00000000-0004-0000-3C00-000042000000}"/>
    <hyperlink ref="B77" location="CoaltonMarshall!A1" display="CTM - Coalton Marshal Mesa" xr:uid="{00000000-0004-0000-3C00-000043000000}"/>
    <hyperlink ref="B104" location="CoaltonMarshall!A1" display="CTM - Coalton Marshal Mesa" xr:uid="{00000000-0004-0000-3C00-000044000000}"/>
    <hyperlink ref="B122" location="GoodhueRR!A1" display="GRR - Goodhue RR" xr:uid="{00000000-0004-0000-3C00-000045000000}"/>
    <hyperlink ref="B53" location="GrangeHall!A1" display="GH - GrangeHall" xr:uid="{00000000-0004-0000-3C00-000046000000}"/>
    <hyperlink ref="B54" location="WycoFoxCCP!A1" display="WFC - Wyco FoxCr CCP" xr:uid="{00000000-0004-0000-3C00-000047000000}"/>
    <hyperlink ref="B56" location="CoaltonMarshall!A1" display="CTM - Coalton Marshal Mesa" xr:uid="{00000000-0004-0000-3C00-000048000000}"/>
    <hyperlink ref="B59" location="RiverParkLee!A1" display="RPL - Riverdale Park LeeLateral" xr:uid="{00000000-0004-0000-3C00-000049000000}"/>
    <hyperlink ref="B69" location="RiverParkLee!A1" display="RPL - Riverdale Park LeeLateral" xr:uid="{00000000-0004-0000-3C00-00004A000000}"/>
    <hyperlink ref="B66" location="RiverParkLee!A1" display="RPL - Riverdale Park LeeLateral" xr:uid="{00000000-0004-0000-3C00-00004B000000}"/>
    <hyperlink ref="B89" location="RiverParkLee!A1" display="RPL - Riverdale Park LeeLateral" xr:uid="{00000000-0004-0000-3C00-00004C000000}"/>
    <hyperlink ref="B90" location="RiverParkLee!A1" display="RPL - Riverdale Park LeeLateral" xr:uid="{00000000-0004-0000-3C00-00004D000000}"/>
    <hyperlink ref="B98" location="RiverParkLee!A1" display="RPL - Riverdale Park LeeLateral" xr:uid="{00000000-0004-0000-3C00-00004E000000}"/>
    <hyperlink ref="B61" location="HylandStandley!A1" display="HSL - HylandCr Standley Lake" xr:uid="{00000000-0004-0000-3C00-00004F000000}"/>
    <hyperlink ref="B83" location="HylandStandley!A1" display="HSL - HylandCr Standley Lake" xr:uid="{00000000-0004-0000-3C00-000050000000}"/>
    <hyperlink ref="B63" location="WestMower!A1" display="WM - Westminister Mower" xr:uid="{00000000-0004-0000-3C00-000051000000}"/>
    <hyperlink ref="B82" location="WestMower!A1" display="WM - Westminister Mower" xr:uid="{00000000-0004-0000-3C00-000052000000}"/>
    <hyperlink ref="B121" location="WestMower!A1" display="WM - Westminister Mower" xr:uid="{00000000-0004-0000-3C00-000053000000}"/>
    <hyperlink ref="B92" location="PlatteRiverN!A1" display="PRN - Platte River N" xr:uid="{00000000-0004-0000-3C00-000054000000}"/>
    <hyperlink ref="B95" location="SkyWoodThorn!A1" display="SWT - Skylake Woodglen Thorncreek" xr:uid="{00000000-0004-0000-3C00-000055000000}"/>
    <hyperlink ref="B85" location="ThorntonNS!A1" display="TNS - Thornton NS" xr:uid="{00000000-0004-0000-3C00-000056000000}"/>
    <hyperlink ref="C110" location="ThorntonNS!A1" display="TNS - Thornton NS" xr:uid="{00000000-0004-0000-3C00-000057000000}"/>
    <hyperlink ref="B113" location="SkyWoodThorn!A1" display="SWT - Skylake Woodglen Thorncreek" xr:uid="{00000000-0004-0000-3C00-000058000000}"/>
    <hyperlink ref="B105" location="SkyWoodThorn!A1" display="SWT - Skylake Woodglen Thorncreek" xr:uid="{00000000-0004-0000-3C00-000059000000}"/>
    <hyperlink ref="B107" location="BigDryCreek!A1" display="BDC - Big Dry Cr" xr:uid="{00000000-0004-0000-3C00-00005A000000}"/>
    <hyperlink ref="B109" location="SkyWoodThorn!A1" display="SWT - Skylake Woodglen Thorncreek" xr:uid="{00000000-0004-0000-3C00-00005B000000}"/>
    <hyperlink ref="B65" location="Lake2Lake!A1" display="L2L - Lake to Lake" xr:uid="{00000000-0004-0000-3C00-00005C000000}"/>
    <hyperlink ref="B67" location="Lake2Lake!A1" display="L2L - Lake to Lake" xr:uid="{00000000-0004-0000-3C00-00005D000000}"/>
    <hyperlink ref="B72" location="LittleDryCreek!A1" display="LDC - Little Dry Creek" xr:uid="{00000000-0004-0000-3C00-00005E000000}"/>
    <hyperlink ref="B73" location="LouisvileEW!A1" display="LEW - Louisville EW" xr:uid="{00000000-0004-0000-3C00-00005F000000}"/>
    <hyperlink ref="B84" location="NiverNCotton!A1" display="NCN - NiverCr N Cotton" xr:uid="{00000000-0004-0000-3C00-000060000000}"/>
    <hyperlink ref="B86" location="NiverNCotton!A1" display="NCN - NiverCr N Cotton" xr:uid="{00000000-0004-0000-3C00-000061000000}"/>
    <hyperlink ref="B88" location="NTollgate!A1" display="NTG - N Tollgate Cr" xr:uid="{00000000-0004-0000-3C00-000062000000}"/>
    <hyperlink ref="B101" location="SandCreek!A1" display="SC - Sand Creek" xr:uid="{00000000-0004-0000-3C00-000063000000}"/>
    <hyperlink ref="B102" location="SecondCr!A1" display="2CR - Second Cr" xr:uid="{00000000-0004-0000-3C00-000064000000}"/>
    <hyperlink ref="B103" location="SignalDitch!A1" display="SD - Signal Ditch" xr:uid="{00000000-0004-0000-3C00-000065000000}"/>
    <hyperlink ref="B106" location="SpringBrook!A1" display="SBK - Spring Brook" xr:uid="{00000000-0004-0000-3C00-000066000000}"/>
    <hyperlink ref="B124" location="McKayBroadLnd!A1" display="MKB - McKay Broadlands" xr:uid="{00000000-0004-0000-3C00-000067000000}"/>
    <hyperlink ref="C107" location="HylandStandley!A1" display="HSL - HylandCr Standley Lake" xr:uid="{00000000-0004-0000-3C00-000068000000}"/>
    <hyperlink ref="D107" location="WestMower!A1" display="WM - Westminister Mower" xr:uid="{00000000-0004-0000-3C00-000069000000}"/>
    <hyperlink ref="B70" location="NiverNCotton!A1" display="NCN - NiverCr N Park CottonCr" xr:uid="{00000000-0004-0000-3C00-00006A000000}"/>
    <hyperlink ref="B68" location="WycoFoxCCP!A1" display="WFC - Wyco FoxCr CCP" xr:uid="{00000000-0004-0000-3C00-00006B000000}"/>
    <hyperlink ref="B22" location="WycoFoxCCP!A1" display="WFC - Wyco FoxCr CCP" xr:uid="{00000000-0004-0000-3C00-00006C000000}"/>
    <hyperlink ref="B114" location="UPGerman!A1" display="UP German" xr:uid="{00000000-0004-0000-3C00-00006D000000}"/>
    <hyperlink ref="B47" location="UPGerman!A1" display="UP German" xr:uid="{00000000-0004-0000-3C00-00006E000000}"/>
    <hyperlink ref="D17" location="McKayBroadLnd!A1" display="MKB - McKay Broadlands" xr:uid="{00000000-0004-0000-3C00-00006F000000}"/>
    <hyperlink ref="B7" location="HuronOHunt!A1" display="Huron - Orchard Mall - Huntington Estates" xr:uid="{00000000-0004-0000-3C00-000070000000}"/>
    <hyperlink ref="B60" location="HomeFOrchard!A1" display="Huron - Orchard Mall - Huntington Estates Home Farm" xr:uid="{00000000-0004-0000-3C00-000071000000}"/>
    <hyperlink ref="B123" location="ColoBlvdWelby!A1" display="CBW - Colorado Blvd Welby" xr:uid="{00000000-0004-0000-3C00-000072000000}"/>
    <hyperlink ref="B27" location="ColoBlvdWelby!A1" display="CBW - Colorado Blvd Welby" xr:uid="{00000000-0004-0000-3C00-000073000000}"/>
    <hyperlink ref="C119" location="VanBibberW!A1" display="VBW - Van Bibber W" xr:uid="{00000000-0004-0000-3C00-000074000000}"/>
    <hyperlink ref="B117" location="Golden470!A1" display="G47 - Golden 470" xr:uid="{00000000-0004-0000-3C00-000075000000}"/>
    <hyperlink ref="B5" location="'120th'!A1" display="120th Ave MUP" xr:uid="{00000000-0004-0000-3C00-000076000000}"/>
    <hyperlink ref="D5" location="MetzgerFO!A1" display="Metzger FO" xr:uid="{00000000-0004-0000-3C00-000077000000}"/>
    <hyperlink ref="B71" location="VanBibberW!A1" display="VanBibber W" xr:uid="{00000000-0004-0000-3C00-000078000000}"/>
    <hyperlink ref="B81" location="MetzgerFO!A1" display="Metzger FO" xr:uid="{00000000-0004-0000-3C00-000079000000}"/>
    <hyperlink ref="B120" location="VistaRE!A1" display="VRE - Vista Ridge &amp; Erie" xr:uid="{00000000-0004-0000-3C00-00007A000000}"/>
    <hyperlink ref="B11" location="Anthem!A1" display="ATM - Anthem MUPs" xr:uid="{00000000-0004-0000-3C00-00007B000000}"/>
    <hyperlink ref="B87" location="NTableMtn!A1" display="NTM - N Table Mtn" xr:uid="{00000000-0004-0000-3C00-00007C000000}"/>
    <hyperlink ref="B32" location="NTMOther!A1" display="N Table Mtn Other" xr:uid="{00000000-0004-0000-3C00-00007D000000}"/>
    <hyperlink ref="B79" location="NTMOther!A1" display="N Table Mtn Other" xr:uid="{00000000-0004-0000-3C00-00007E000000}"/>
    <hyperlink ref="B78" location="NTMOther!A1" display="N Table Mtn Other" xr:uid="{00000000-0004-0000-3C00-00007F000000}"/>
    <hyperlink ref="B94" location="NTMOther!A1" display="N Table Mtn Other" xr:uid="{00000000-0004-0000-3C00-000080000000}"/>
    <hyperlink ref="B108" location="NTMOther!A1" display="N Table Mtn Other" xr:uid="{00000000-0004-0000-3C00-000081000000}"/>
    <hyperlink ref="B111" location="NTMOther!A1" display="N Table Mtn Other" xr:uid="{00000000-0004-0000-3C00-000082000000}"/>
    <hyperlink ref="B118" location="'36Bikeway'!A1" display="US 36 Bikeway" xr:uid="{00000000-0004-0000-3C00-000083000000}"/>
    <hyperlink ref="B100" location="RockCreek!A1" display="RKC - Rock Creek" xr:uid="{00000000-0004-0000-3C00-000084000000}"/>
    <hyperlink ref="C5" location="EastlakeBrantner!A1" display="Eastlake Brantner Gulch" xr:uid="{00000000-0004-0000-3C00-000085000000}"/>
    <hyperlink ref="B58" location="HomeFOrchard!A1" display="Huron - Orchard Mall - Huntington Estates Home Farm" xr:uid="{00000000-0004-0000-3C00-000086000000}"/>
    <hyperlink ref="B116" location="'US2'!A1" display="Hwy 2 MUP" xr:uid="{49ACA762-1B82-448E-8DA8-9FD14A26EE62}"/>
  </hyperlinks>
  <pageMargins left="0.75" right="0.5" top="0.75" bottom="0.75" header="0.5" footer="0.5"/>
  <pageSetup scale="42" orientation="portrait" r:id="rId1"/>
  <headerFooter alignWithMargins="0">
    <oddHeader>&amp;L&amp;"Arial,Bold"&amp;Uhttp://geobiking.org&amp;C&amp;F</oddHeader>
    <oddFooter>&amp;LAuthor: &amp;"Arial,Bold"Robert Prehn&amp;CData free for personal use and remains property of author.&amp;R&amp;D</oddFooter>
  </headerFooter>
  <cellWatches>
    <cellWatch r="B21"/>
  </cellWatches>
  <webPublishItems count="1">
    <webPublishItem id="7635" divId="CO_DN_7635" sourceType="sheet" destinationFile="C:\GPS\Bicycle\CO_DN\CO_DN_Coverage.htm" title="CO_DN Trail Coverage"/>
  </webPublishItem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8">
    <pageSetUpPr fitToPage="1"/>
  </sheetPr>
  <dimension ref="A1:H43"/>
  <sheetViews>
    <sheetView zoomScaleNormal="100" workbookViewId="0">
      <selection activeCell="G18" sqref="G18"/>
    </sheetView>
  </sheetViews>
  <sheetFormatPr defaultRowHeight="12.75" x14ac:dyDescent="0.2"/>
  <cols>
    <col min="1" max="1" width="9.85546875" customWidth="1"/>
    <col min="2" max="2" width="12.5703125" customWidth="1"/>
    <col min="3" max="3" width="13.7109375" customWidth="1"/>
    <col min="4" max="4" width="16.5703125" bestFit="1" customWidth="1"/>
    <col min="5" max="5" width="8" bestFit="1" customWidth="1"/>
    <col min="6" max="6" width="14.85546875" bestFit="1" customWidth="1"/>
    <col min="7" max="7" width="8.140625" bestFit="1" customWidth="1"/>
    <col min="8" max="8" width="22.5703125" customWidth="1"/>
  </cols>
  <sheetData>
    <row r="1" spans="1:8" ht="22.5" customHeight="1" x14ac:dyDescent="0.2">
      <c r="A1" s="942" t="s">
        <v>5042</v>
      </c>
      <c r="B1" s="943"/>
      <c r="C1" s="872" t="s">
        <v>5043</v>
      </c>
      <c r="D1" s="873"/>
      <c r="E1" s="873"/>
      <c r="F1" s="873"/>
      <c r="G1" s="873"/>
      <c r="H1" s="873"/>
    </row>
    <row r="2" spans="1:8" ht="25.5" customHeight="1" x14ac:dyDescent="0.2">
      <c r="A2" s="980" t="s">
        <v>2680</v>
      </c>
      <c r="B2" s="874"/>
      <c r="C2" s="979" t="s">
        <v>2846</v>
      </c>
      <c r="D2" s="944"/>
      <c r="E2" s="944"/>
      <c r="F2" s="944"/>
      <c r="G2" s="944"/>
      <c r="H2" s="944"/>
    </row>
    <row r="3" spans="1:8" ht="17.25" customHeight="1" x14ac:dyDescent="0.2">
      <c r="A3" s="874"/>
      <c r="B3" s="874"/>
      <c r="C3" s="872"/>
      <c r="D3" s="872"/>
      <c r="E3" s="872"/>
      <c r="F3" s="872"/>
      <c r="G3" s="872"/>
      <c r="H3" s="872"/>
    </row>
    <row r="4" spans="1:8" x14ac:dyDescent="0.2">
      <c r="A4" s="186" t="s">
        <v>2545</v>
      </c>
      <c r="B4" s="147" t="s">
        <v>2845</v>
      </c>
      <c r="C4" s="27" t="s">
        <v>220</v>
      </c>
      <c r="D4" s="874" t="s">
        <v>4608</v>
      </c>
      <c r="E4" s="874"/>
      <c r="F4" s="27" t="s">
        <v>3975</v>
      </c>
      <c r="G4" s="946"/>
      <c r="H4" s="981"/>
    </row>
    <row r="5" spans="1:8" x14ac:dyDescent="0.2">
      <c r="A5" s="143"/>
      <c r="B5" s="55"/>
      <c r="C5" s="34"/>
      <c r="D5" s="214" t="s">
        <v>1274</v>
      </c>
      <c r="E5" s="25" t="s">
        <v>4816</v>
      </c>
      <c r="F5" s="34"/>
      <c r="G5" s="981"/>
      <c r="H5" s="981"/>
    </row>
    <row r="6" spans="1:8" x14ac:dyDescent="0.2">
      <c r="A6" s="28" t="s">
        <v>5202</v>
      </c>
      <c r="B6" s="3">
        <f>COUNT(E26:E41)</f>
        <v>16</v>
      </c>
      <c r="C6" s="9"/>
      <c r="D6" s="2" t="s">
        <v>2211</v>
      </c>
      <c r="E6" s="186" t="s">
        <v>4508</v>
      </c>
      <c r="F6" s="200" t="s">
        <v>4871</v>
      </c>
      <c r="G6" s="982" t="s">
        <v>1408</v>
      </c>
      <c r="H6" s="983"/>
    </row>
    <row r="7" spans="1:8" x14ac:dyDescent="0.2">
      <c r="A7" s="143"/>
      <c r="B7" s="3"/>
      <c r="C7" s="9"/>
      <c r="E7" s="205">
        <v>39650</v>
      </c>
      <c r="F7" s="205">
        <v>40492</v>
      </c>
      <c r="G7" s="983"/>
      <c r="H7" s="983"/>
    </row>
    <row r="8" spans="1:8" x14ac:dyDescent="0.2">
      <c r="A8" s="186" t="s">
        <v>5794</v>
      </c>
      <c r="B8" s="957" t="s">
        <v>5812</v>
      </c>
      <c r="C8" s="957"/>
      <c r="D8" s="957"/>
      <c r="E8" s="211"/>
      <c r="F8" s="205"/>
      <c r="G8" s="286"/>
      <c r="H8" s="286"/>
    </row>
    <row r="9" spans="1:8" ht="13.5" thickBot="1" x14ac:dyDescent="0.25">
      <c r="A9" s="143"/>
      <c r="B9" s="3"/>
      <c r="C9" s="9"/>
      <c r="F9" s="37"/>
      <c r="G9" s="37"/>
    </row>
    <row r="10" spans="1:8" x14ac:dyDescent="0.2">
      <c r="A10" s="877" t="s">
        <v>5619</v>
      </c>
      <c r="B10" s="878"/>
      <c r="C10" s="878"/>
      <c r="D10" s="878"/>
      <c r="E10" s="878"/>
      <c r="F10" s="878"/>
      <c r="G10" s="878"/>
      <c r="H10" s="879"/>
    </row>
    <row r="11" spans="1:8" s="24" customFormat="1" ht="13.5" thickBot="1" x14ac:dyDescent="0.25">
      <c r="A11" s="880" t="s">
        <v>3816</v>
      </c>
      <c r="B11" s="881"/>
      <c r="C11" s="882" t="s">
        <v>3817</v>
      </c>
      <c r="D11" s="882"/>
      <c r="E11" s="882" t="s">
        <v>3818</v>
      </c>
      <c r="F11" s="882"/>
      <c r="G11" s="191"/>
      <c r="H11" s="196" t="s">
        <v>530</v>
      </c>
    </row>
    <row r="12" spans="1:8" ht="13.5" thickBot="1" x14ac:dyDescent="0.25">
      <c r="A12" s="940"/>
      <c r="B12" s="940"/>
      <c r="C12" s="883">
        <v>12.1</v>
      </c>
      <c r="D12" s="941"/>
      <c r="E12" s="883">
        <v>11.6</v>
      </c>
      <c r="F12" s="883"/>
      <c r="G12" s="192"/>
    </row>
    <row r="13" spans="1:8" x14ac:dyDescent="0.2">
      <c r="A13" s="867" t="s">
        <v>3081</v>
      </c>
      <c r="B13" s="868"/>
      <c r="C13" s="868"/>
      <c r="D13" s="868"/>
      <c r="E13" s="868"/>
      <c r="F13" s="868"/>
      <c r="G13" s="868"/>
      <c r="H13" s="869"/>
    </row>
    <row r="14" spans="1:8" ht="13.5" thickBot="1" x14ac:dyDescent="0.25">
      <c r="A14" s="12" t="s">
        <v>3819</v>
      </c>
      <c r="B14" s="13" t="s">
        <v>3820</v>
      </c>
      <c r="C14" s="14" t="s">
        <v>3821</v>
      </c>
      <c r="D14" s="13" t="s">
        <v>3822</v>
      </c>
      <c r="E14" s="13" t="s">
        <v>3823</v>
      </c>
      <c r="F14" s="13" t="s">
        <v>3363</v>
      </c>
      <c r="G14" s="13" t="s">
        <v>1388</v>
      </c>
      <c r="H14" s="195" t="s">
        <v>3824</v>
      </c>
    </row>
    <row r="15" spans="1:8" s="8" customFormat="1" x14ac:dyDescent="0.2">
      <c r="A15" s="21">
        <f>E26</f>
        <v>5442</v>
      </c>
      <c r="B15" s="21">
        <f>E41</f>
        <v>5340</v>
      </c>
      <c r="C15" s="22">
        <v>5280</v>
      </c>
      <c r="D15" s="22">
        <v>5434</v>
      </c>
      <c r="E15" s="22">
        <f>B15 - A15</f>
        <v>-102</v>
      </c>
      <c r="F15" s="22">
        <v>241</v>
      </c>
      <c r="G15" s="22"/>
      <c r="H15" s="3">
        <v>0</v>
      </c>
    </row>
    <row r="16" spans="1:8" s="8" customFormat="1" x14ac:dyDescent="0.2">
      <c r="A16" s="19"/>
      <c r="B16" s="19"/>
      <c r="C16" s="16"/>
      <c r="D16" s="17"/>
      <c r="E16" s="17"/>
      <c r="F16" s="17"/>
      <c r="G16" s="17"/>
      <c r="H16" s="17"/>
    </row>
    <row r="17" spans="1:8" s="8" customFormat="1" ht="12.75" customHeight="1" x14ac:dyDescent="0.2">
      <c r="A17" s="148" t="s">
        <v>3079</v>
      </c>
      <c r="B17" s="931" t="s">
        <v>1960</v>
      </c>
      <c r="C17" s="931"/>
      <c r="D17" s="175" t="s">
        <v>3080</v>
      </c>
      <c r="E17" s="930" t="s">
        <v>3116</v>
      </c>
      <c r="F17" s="930"/>
      <c r="G17" s="930"/>
      <c r="H17" s="930"/>
    </row>
    <row r="18" spans="1:8" s="8" customFormat="1" x14ac:dyDescent="0.2">
      <c r="A18" s="19"/>
      <c r="B18" s="19"/>
      <c r="C18" s="16"/>
      <c r="D18" s="175" t="s">
        <v>1165</v>
      </c>
      <c r="E18" s="244" t="s">
        <v>1167</v>
      </c>
      <c r="F18" s="17"/>
      <c r="G18" s="322" t="s">
        <v>3181</v>
      </c>
      <c r="H18" s="17"/>
    </row>
    <row r="19" spans="1:8" s="8" customFormat="1" ht="12.75" customHeight="1" x14ac:dyDescent="0.2">
      <c r="A19" s="148" t="s">
        <v>3083</v>
      </c>
      <c r="B19" s="931" t="s">
        <v>1961</v>
      </c>
      <c r="C19" s="931"/>
      <c r="D19" s="931"/>
      <c r="E19" s="931"/>
      <c r="F19" s="931"/>
      <c r="G19" s="931"/>
      <c r="H19" s="931"/>
    </row>
    <row r="20" spans="1:8" s="8" customFormat="1" x14ac:dyDescent="0.2">
      <c r="A20" s="19"/>
      <c r="B20" s="19"/>
      <c r="C20" s="16"/>
      <c r="D20" s="17"/>
      <c r="E20" s="17"/>
      <c r="F20" s="17"/>
      <c r="G20" s="17"/>
      <c r="H20" s="17"/>
    </row>
    <row r="21" spans="1:8" s="8" customFormat="1" ht="12.75" customHeight="1" x14ac:dyDescent="0.2">
      <c r="A21" s="148" t="s">
        <v>4159</v>
      </c>
      <c r="B21" s="931" t="s">
        <v>1962</v>
      </c>
      <c r="C21" s="931"/>
      <c r="D21" s="931"/>
      <c r="E21" s="931"/>
      <c r="F21" s="931"/>
      <c r="G21" s="931"/>
      <c r="H21" s="931"/>
    </row>
    <row r="22" spans="1:8" ht="13.5" thickBot="1" x14ac:dyDescent="0.25">
      <c r="C22" s="1"/>
    </row>
    <row r="23" spans="1:8" ht="13.5" thickBot="1" x14ac:dyDescent="0.25">
      <c r="A23" s="969" t="s">
        <v>2683</v>
      </c>
      <c r="B23" s="969"/>
      <c r="C23" s="168" t="s">
        <v>5913</v>
      </c>
      <c r="D23" s="895" t="s">
        <v>5907</v>
      </c>
      <c r="E23" s="986"/>
      <c r="F23" s="896"/>
      <c r="G23" s="895" t="s">
        <v>5906</v>
      </c>
      <c r="H23" s="896"/>
    </row>
    <row r="24" spans="1:8" ht="13.5" thickBot="1" x14ac:dyDescent="0.25">
      <c r="A24" s="984" t="s">
        <v>2377</v>
      </c>
      <c r="B24" s="984"/>
      <c r="C24" s="179" t="s">
        <v>3086</v>
      </c>
      <c r="D24" s="931" t="s">
        <v>1958</v>
      </c>
      <c r="E24" s="971"/>
      <c r="F24" s="971"/>
      <c r="G24" s="973" t="s">
        <v>1959</v>
      </c>
      <c r="H24" s="973"/>
    </row>
    <row r="25" spans="1:8" s="3" customFormat="1" ht="13.5" thickBot="1" x14ac:dyDescent="0.25">
      <c r="A25" s="4" t="s">
        <v>3488</v>
      </c>
      <c r="B25" s="4" t="s">
        <v>3320</v>
      </c>
      <c r="C25" s="5" t="s">
        <v>3319</v>
      </c>
      <c r="D25" s="4" t="s">
        <v>3992</v>
      </c>
      <c r="E25" s="4" t="s">
        <v>3486</v>
      </c>
      <c r="F25" s="4" t="s">
        <v>3318</v>
      </c>
      <c r="G25" s="903" t="s">
        <v>3950</v>
      </c>
      <c r="H25" s="904"/>
    </row>
    <row r="26" spans="1:8" ht="25.5" customHeight="1" x14ac:dyDescent="0.2">
      <c r="A26" s="119" t="s">
        <v>5044</v>
      </c>
      <c r="B26" s="87" t="s">
        <v>5045</v>
      </c>
      <c r="C26" s="87" t="s">
        <v>5046</v>
      </c>
      <c r="D26" s="87" t="s">
        <v>5047</v>
      </c>
      <c r="E26" s="88">
        <v>5442</v>
      </c>
      <c r="F26" s="86" t="s">
        <v>3744</v>
      </c>
      <c r="G26" s="987" t="s">
        <v>5059</v>
      </c>
      <c r="H26" s="988"/>
    </row>
    <row r="27" spans="1:8" x14ac:dyDescent="0.2">
      <c r="A27" s="120" t="s">
        <v>5048</v>
      </c>
      <c r="B27" s="91" t="s">
        <v>5049</v>
      </c>
      <c r="C27" s="91" t="s">
        <v>5050</v>
      </c>
      <c r="D27" s="91" t="s">
        <v>2007</v>
      </c>
      <c r="E27" s="92">
        <v>5408</v>
      </c>
      <c r="F27" s="90" t="s">
        <v>3744</v>
      </c>
      <c r="G27" s="989" t="s">
        <v>1656</v>
      </c>
      <c r="H27" s="990"/>
    </row>
    <row r="28" spans="1:8" ht="38.25" customHeight="1" x14ac:dyDescent="0.2">
      <c r="A28" s="89" t="s">
        <v>5051</v>
      </c>
      <c r="B28" s="90" t="s">
        <v>5052</v>
      </c>
      <c r="C28" s="91" t="s">
        <v>5053</v>
      </c>
      <c r="D28" s="90" t="s">
        <v>5054</v>
      </c>
      <c r="E28" s="92">
        <v>5390</v>
      </c>
      <c r="F28" s="90" t="s">
        <v>3488</v>
      </c>
      <c r="G28" s="929" t="s">
        <v>1108</v>
      </c>
      <c r="H28" s="910"/>
    </row>
    <row r="29" spans="1:8" x14ac:dyDescent="0.2">
      <c r="A29" s="89" t="s">
        <v>5055</v>
      </c>
      <c r="B29" s="90" t="s">
        <v>5056</v>
      </c>
      <c r="C29" s="91" t="s">
        <v>5057</v>
      </c>
      <c r="D29" s="91" t="s">
        <v>5063</v>
      </c>
      <c r="E29" s="92">
        <v>5333</v>
      </c>
      <c r="F29" s="90" t="s">
        <v>3744</v>
      </c>
      <c r="G29" s="985" t="s">
        <v>5058</v>
      </c>
      <c r="H29" s="958"/>
    </row>
    <row r="30" spans="1:8" x14ac:dyDescent="0.2">
      <c r="A30" s="89" t="s">
        <v>5060</v>
      </c>
      <c r="B30" s="90" t="s">
        <v>5061</v>
      </c>
      <c r="C30" s="91" t="s">
        <v>5062</v>
      </c>
      <c r="D30" s="90" t="s">
        <v>5064</v>
      </c>
      <c r="E30" s="92">
        <v>5325</v>
      </c>
      <c r="F30" s="90" t="s">
        <v>3744</v>
      </c>
      <c r="G30" s="929" t="s">
        <v>5065</v>
      </c>
      <c r="H30" s="958"/>
    </row>
    <row r="31" spans="1:8" x14ac:dyDescent="0.2">
      <c r="A31" s="89" t="s">
        <v>1109</v>
      </c>
      <c r="B31" s="90" t="s">
        <v>1110</v>
      </c>
      <c r="C31" s="91" t="s">
        <v>1111</v>
      </c>
      <c r="D31" s="91" t="s">
        <v>1112</v>
      </c>
      <c r="E31" s="92">
        <v>5333</v>
      </c>
      <c r="F31" s="90" t="s">
        <v>3744</v>
      </c>
      <c r="G31" s="929" t="s">
        <v>1118</v>
      </c>
      <c r="H31" s="958"/>
    </row>
    <row r="32" spans="1:8" x14ac:dyDescent="0.2">
      <c r="A32" s="89" t="s">
        <v>244</v>
      </c>
      <c r="B32" s="90" t="s">
        <v>245</v>
      </c>
      <c r="C32" s="91" t="s">
        <v>246</v>
      </c>
      <c r="D32" s="91" t="s">
        <v>247</v>
      </c>
      <c r="E32" s="92">
        <v>5328</v>
      </c>
      <c r="F32" s="90" t="s">
        <v>3744</v>
      </c>
      <c r="G32" s="929" t="s">
        <v>248</v>
      </c>
      <c r="H32" s="910"/>
    </row>
    <row r="33" spans="1:8" x14ac:dyDescent="0.2">
      <c r="A33" s="89" t="s">
        <v>1114</v>
      </c>
      <c r="B33" s="90" t="s">
        <v>1115</v>
      </c>
      <c r="C33" s="91" t="s">
        <v>1116</v>
      </c>
      <c r="D33" s="91" t="s">
        <v>1113</v>
      </c>
      <c r="E33" s="92">
        <v>5360</v>
      </c>
      <c r="F33" s="90" t="s">
        <v>3744</v>
      </c>
      <c r="G33" s="929" t="s">
        <v>1117</v>
      </c>
      <c r="H33" s="910"/>
    </row>
    <row r="34" spans="1:8" ht="25.5" customHeight="1" x14ac:dyDescent="0.2">
      <c r="A34" s="89" t="s">
        <v>1119</v>
      </c>
      <c r="B34" s="90" t="s">
        <v>1120</v>
      </c>
      <c r="C34" s="91" t="s">
        <v>1121</v>
      </c>
      <c r="D34" s="91" t="s">
        <v>1122</v>
      </c>
      <c r="E34" s="92">
        <v>5344</v>
      </c>
      <c r="F34" s="90" t="s">
        <v>3744</v>
      </c>
      <c r="G34" s="929" t="s">
        <v>2851</v>
      </c>
      <c r="H34" s="910"/>
    </row>
    <row r="35" spans="1:8" x14ac:dyDescent="0.2">
      <c r="A35" s="89" t="s">
        <v>2852</v>
      </c>
      <c r="B35" s="90" t="s">
        <v>2853</v>
      </c>
      <c r="C35" s="91" t="s">
        <v>2854</v>
      </c>
      <c r="D35" s="91" t="s">
        <v>3485</v>
      </c>
      <c r="E35" s="92">
        <v>5342</v>
      </c>
      <c r="F35" s="90" t="s">
        <v>3485</v>
      </c>
      <c r="G35" s="929" t="s">
        <v>2855</v>
      </c>
      <c r="H35" s="910"/>
    </row>
    <row r="36" spans="1:8" x14ac:dyDescent="0.2">
      <c r="A36" s="89" t="s">
        <v>2856</v>
      </c>
      <c r="B36" s="90" t="s">
        <v>2857</v>
      </c>
      <c r="C36" s="91" t="s">
        <v>2858</v>
      </c>
      <c r="D36" s="91" t="s">
        <v>242</v>
      </c>
      <c r="E36" s="92">
        <v>5334</v>
      </c>
      <c r="F36" s="90" t="s">
        <v>3744</v>
      </c>
      <c r="G36" s="985" t="s">
        <v>243</v>
      </c>
      <c r="H36" s="958"/>
    </row>
    <row r="37" spans="1:8" ht="26.25" customHeight="1" x14ac:dyDescent="0.2">
      <c r="A37" s="89" t="s">
        <v>249</v>
      </c>
      <c r="B37" s="90" t="s">
        <v>250</v>
      </c>
      <c r="C37" s="91" t="s">
        <v>251</v>
      </c>
      <c r="D37" s="91" t="s">
        <v>252</v>
      </c>
      <c r="E37" s="92">
        <v>5338</v>
      </c>
      <c r="F37" s="49" t="s">
        <v>3744</v>
      </c>
      <c r="G37" s="929" t="s">
        <v>1606</v>
      </c>
      <c r="H37" s="910"/>
    </row>
    <row r="38" spans="1:8" x14ac:dyDescent="0.2">
      <c r="A38" s="89" t="s">
        <v>1607</v>
      </c>
      <c r="B38" s="90" t="s">
        <v>1608</v>
      </c>
      <c r="C38" s="91" t="s">
        <v>1609</v>
      </c>
      <c r="D38" s="91" t="s">
        <v>1610</v>
      </c>
      <c r="E38" s="92">
        <v>5341</v>
      </c>
      <c r="F38" s="49" t="s">
        <v>3744</v>
      </c>
      <c r="G38" s="929" t="s">
        <v>5706</v>
      </c>
      <c r="H38" s="910"/>
    </row>
    <row r="39" spans="1:8" x14ac:dyDescent="0.2">
      <c r="A39" s="89" t="s">
        <v>920</v>
      </c>
      <c r="B39" s="90" t="s">
        <v>1110</v>
      </c>
      <c r="C39" s="91" t="s">
        <v>5707</v>
      </c>
      <c r="D39" s="91" t="s">
        <v>921</v>
      </c>
      <c r="E39" s="92">
        <v>5342</v>
      </c>
      <c r="F39" s="49" t="s">
        <v>3744</v>
      </c>
      <c r="G39" s="929" t="s">
        <v>5708</v>
      </c>
      <c r="H39" s="910"/>
    </row>
    <row r="40" spans="1:8" x14ac:dyDescent="0.2">
      <c r="A40" s="89" t="s">
        <v>5709</v>
      </c>
      <c r="B40" s="90" t="s">
        <v>5710</v>
      </c>
      <c r="C40" s="91" t="s">
        <v>5711</v>
      </c>
      <c r="D40" s="91" t="s">
        <v>5712</v>
      </c>
      <c r="E40" s="92">
        <v>5306</v>
      </c>
      <c r="F40" s="49" t="s">
        <v>3744</v>
      </c>
      <c r="G40" s="929" t="s">
        <v>2702</v>
      </c>
      <c r="H40" s="910"/>
    </row>
    <row r="41" spans="1:8" ht="13.5" thickBot="1" x14ac:dyDescent="0.25">
      <c r="A41" s="94" t="s">
        <v>2703</v>
      </c>
      <c r="B41" s="95" t="s">
        <v>2704</v>
      </c>
      <c r="C41" s="96" t="s">
        <v>2705</v>
      </c>
      <c r="D41" s="95" t="s">
        <v>1955</v>
      </c>
      <c r="E41" s="97">
        <v>5340</v>
      </c>
      <c r="F41" s="95" t="s">
        <v>3744</v>
      </c>
      <c r="G41" s="977" t="s">
        <v>1956</v>
      </c>
      <c r="H41" s="961"/>
    </row>
    <row r="42" spans="1:8" x14ac:dyDescent="0.2">
      <c r="A42" s="29"/>
      <c r="B42" s="29"/>
      <c r="C42" s="29"/>
      <c r="D42" s="29"/>
      <c r="E42" s="29"/>
      <c r="F42" s="29"/>
      <c r="G42" s="29"/>
      <c r="H42" s="29"/>
    </row>
    <row r="43" spans="1:8" s="8" customFormat="1" x14ac:dyDescent="0.2">
      <c r="A43" s="222" t="s">
        <v>295</v>
      </c>
      <c r="B43" s="2" t="s">
        <v>3705</v>
      </c>
      <c r="C43" s="2" t="s">
        <v>1630</v>
      </c>
    </row>
  </sheetData>
  <mergeCells count="45">
    <mergeCell ref="G23:H23"/>
    <mergeCell ref="A13:H13"/>
    <mergeCell ref="E17:H17"/>
    <mergeCell ref="G29:H29"/>
    <mergeCell ref="B17:C17"/>
    <mergeCell ref="D23:F23"/>
    <mergeCell ref="A23:B23"/>
    <mergeCell ref="B19:H19"/>
    <mergeCell ref="B21:H21"/>
    <mergeCell ref="G24:H24"/>
    <mergeCell ref="G25:H25"/>
    <mergeCell ref="G26:H26"/>
    <mergeCell ref="G27:H27"/>
    <mergeCell ref="G41:H41"/>
    <mergeCell ref="G31:H31"/>
    <mergeCell ref="G38:H38"/>
    <mergeCell ref="G39:H39"/>
    <mergeCell ref="A24:B24"/>
    <mergeCell ref="G32:H32"/>
    <mergeCell ref="D24:F24"/>
    <mergeCell ref="G40:H40"/>
    <mergeCell ref="G33:H33"/>
    <mergeCell ref="G34:H34"/>
    <mergeCell ref="G35:H35"/>
    <mergeCell ref="G37:H37"/>
    <mergeCell ref="G36:H36"/>
    <mergeCell ref="G28:H28"/>
    <mergeCell ref="G30:H30"/>
    <mergeCell ref="A1:B1"/>
    <mergeCell ref="C1:H1"/>
    <mergeCell ref="C2:H2"/>
    <mergeCell ref="A10:H10"/>
    <mergeCell ref="A3:B3"/>
    <mergeCell ref="A2:B2"/>
    <mergeCell ref="G4:H5"/>
    <mergeCell ref="C3:H3"/>
    <mergeCell ref="D4:E4"/>
    <mergeCell ref="B8:D8"/>
    <mergeCell ref="G6:H7"/>
    <mergeCell ref="A11:B11"/>
    <mergeCell ref="C11:D11"/>
    <mergeCell ref="E11:F11"/>
    <mergeCell ref="A12:B12"/>
    <mergeCell ref="C12:D12"/>
    <mergeCell ref="E12:F12"/>
  </mergeCells>
  <phoneticPr fontId="0" type="noConversion"/>
  <hyperlinks>
    <hyperlink ref="A2:B2" location="Overview!A1" display="Trails Overview" xr:uid="{00000000-0004-0000-0600-000000000000}"/>
    <hyperlink ref="D6" location="SandCreek!A1" display="Sand Cr Trail" xr:uid="{00000000-0004-0000-0600-000001000000}"/>
    <hyperlink ref="B43" location="RTD!A14" display="RTD-AB" xr:uid="{00000000-0004-0000-0600-000002000000}"/>
    <hyperlink ref="C43" location="RTD!A56" display="RTD-MB" xr:uid="{00000000-0004-0000-0600-000003000000}"/>
    <hyperlink ref="D4:E4" location="ArsenalPT!A1" display="Arsenal Perimeter Tr" xr:uid="{00000000-0004-0000-0600-000004000000}"/>
  </hyperlinks>
  <pageMargins left="1" right="0.75" top="0.75" bottom="0.75" header="0.5" footer="0.5"/>
  <pageSetup scale="83" orientation="portrait" r:id="rId1"/>
  <headerFooter alignWithMargins="0">
    <oddHeader>&amp;L&amp;"Arial,Bold"&amp;Uhttp://geobiking.org&amp;C&amp;F</oddHeader>
    <oddFooter>&amp;LAuthor: &amp;"Arial,Bold"Robert Prehn&amp;CData free for personal use and remains property of author.&amp;R&amp;D</oddFooter>
  </headerFooter>
  <webPublishItems count="1">
    <webPublishItem id="1078" divId="DR_North_1078" sourceType="sheet" destinationFile="C:\GPS\Bicycle\CO_DN\CO_DN_A56.htm" title="GeoBiking CO_DN A56 Trail Description"/>
  </webPublishItem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72"/>
  <sheetViews>
    <sheetView zoomScaleNormal="100" workbookViewId="0">
      <selection activeCell="B18" sqref="B18:H18"/>
    </sheetView>
  </sheetViews>
  <sheetFormatPr defaultRowHeight="12.75" x14ac:dyDescent="0.2"/>
  <cols>
    <col min="1" max="1" width="10.42578125" bestFit="1" customWidth="1"/>
    <col min="2" max="2" width="10.140625" bestFit="1" customWidth="1"/>
    <col min="3" max="3" width="12.140625" style="1" bestFit="1" customWidth="1"/>
    <col min="4" max="4" width="16.140625" bestFit="1" customWidth="1"/>
    <col min="5" max="5" width="8" bestFit="1" customWidth="1"/>
    <col min="6" max="6" width="14.7109375" bestFit="1" customWidth="1"/>
    <col min="7" max="7" width="8.140625" bestFit="1" customWidth="1"/>
    <col min="8" max="8" width="35.42578125" customWidth="1"/>
  </cols>
  <sheetData>
    <row r="1" spans="1:9" ht="24" customHeight="1" x14ac:dyDescent="0.2">
      <c r="A1" s="942" t="s">
        <v>6421</v>
      </c>
      <c r="B1" s="943"/>
      <c r="C1" s="979" t="s">
        <v>6420</v>
      </c>
      <c r="D1" s="1004"/>
      <c r="E1" s="1004"/>
      <c r="F1" s="1004"/>
      <c r="G1" s="1004"/>
      <c r="H1" s="1004"/>
    </row>
    <row r="2" spans="1:9" x14ac:dyDescent="0.2">
      <c r="A2" s="1006" t="s">
        <v>2679</v>
      </c>
      <c r="B2" s="1006"/>
      <c r="C2" s="1005" t="s">
        <v>6419</v>
      </c>
      <c r="D2" s="971"/>
      <c r="E2" s="971"/>
      <c r="F2" s="971"/>
      <c r="G2" s="971"/>
      <c r="H2" s="971"/>
    </row>
    <row r="3" spans="1:9" x14ac:dyDescent="0.2">
      <c r="A3" s="1006"/>
      <c r="B3" s="1006"/>
      <c r="C3" s="20"/>
      <c r="D3" s="20"/>
      <c r="E3" s="20"/>
      <c r="F3" s="20"/>
      <c r="G3" s="20"/>
    </row>
    <row r="4" spans="1:9" x14ac:dyDescent="0.2">
      <c r="A4" s="501" t="s">
        <v>2545</v>
      </c>
      <c r="B4" s="54" t="s">
        <v>6418</v>
      </c>
      <c r="C4" s="28" t="s">
        <v>220</v>
      </c>
      <c r="D4" s="874" t="s">
        <v>6518</v>
      </c>
      <c r="E4" s="874"/>
      <c r="F4" s="28" t="s">
        <v>3975</v>
      </c>
      <c r="G4" s="1010" t="s">
        <v>6417</v>
      </c>
      <c r="H4" s="1010"/>
      <c r="I4" s="29"/>
    </row>
    <row r="5" spans="1:9" x14ac:dyDescent="0.2">
      <c r="A5" s="501"/>
      <c r="B5" s="54"/>
      <c r="C5" s="28"/>
      <c r="D5" s="874" t="s">
        <v>6517</v>
      </c>
      <c r="E5" s="874"/>
      <c r="F5" s="143"/>
      <c r="G5" s="1010"/>
      <c r="H5" s="1010"/>
      <c r="I5" s="29"/>
    </row>
    <row r="6" spans="1:9" x14ac:dyDescent="0.2">
      <c r="A6" s="143"/>
      <c r="B6" s="55"/>
      <c r="C6" s="28"/>
      <c r="D6" s="498" t="s">
        <v>6416</v>
      </c>
      <c r="E6" s="498"/>
      <c r="F6" s="143"/>
      <c r="G6" s="1010"/>
      <c r="H6" s="1010"/>
      <c r="I6" s="29"/>
    </row>
    <row r="7" spans="1:9" x14ac:dyDescent="0.2">
      <c r="A7" s="500" t="s">
        <v>5202</v>
      </c>
      <c r="B7" s="499">
        <f>COUNT(E25:E71)</f>
        <v>42</v>
      </c>
      <c r="C7" s="143"/>
      <c r="D7" s="498"/>
      <c r="E7" s="186" t="s">
        <v>4508</v>
      </c>
      <c r="F7" s="200" t="s">
        <v>4871</v>
      </c>
      <c r="G7" s="890" t="s">
        <v>6516</v>
      </c>
      <c r="H7" s="944"/>
      <c r="I7" s="29"/>
    </row>
    <row r="8" spans="1:9" ht="13.5" thickBot="1" x14ac:dyDescent="0.25">
      <c r="A8" s="1007" t="s">
        <v>6415</v>
      </c>
      <c r="B8" s="1007"/>
      <c r="C8"/>
      <c r="E8" s="205">
        <v>40269</v>
      </c>
      <c r="F8" s="205">
        <v>41826</v>
      </c>
      <c r="G8" s="1011"/>
      <c r="H8" s="1011"/>
    </row>
    <row r="9" spans="1:9" x14ac:dyDescent="0.2">
      <c r="A9" s="877" t="s">
        <v>5619</v>
      </c>
      <c r="B9" s="878"/>
      <c r="C9" s="878"/>
      <c r="D9" s="878"/>
      <c r="E9" s="878"/>
      <c r="F9" s="878"/>
      <c r="G9" s="878"/>
      <c r="H9" s="879"/>
    </row>
    <row r="10" spans="1:9" ht="13.5" thickBot="1" x14ac:dyDescent="0.25">
      <c r="A10" s="1000" t="s">
        <v>3816</v>
      </c>
      <c r="B10" s="1001"/>
      <c r="C10" s="1002" t="s">
        <v>3817</v>
      </c>
      <c r="D10" s="1003"/>
      <c r="E10" s="1003" t="s">
        <v>3818</v>
      </c>
      <c r="F10" s="1003"/>
      <c r="G10" s="194"/>
      <c r="H10" s="202" t="s">
        <v>530</v>
      </c>
    </row>
    <row r="11" spans="1:9" ht="13.5" thickBot="1" x14ac:dyDescent="0.25">
      <c r="A11" s="940"/>
      <c r="B11" s="940"/>
      <c r="C11" s="883">
        <v>18.600000000000001</v>
      </c>
      <c r="D11" s="941"/>
      <c r="E11" s="883">
        <v>14.9</v>
      </c>
      <c r="F11" s="883"/>
      <c r="G11" s="192"/>
    </row>
    <row r="12" spans="1:9" x14ac:dyDescent="0.2">
      <c r="A12" s="867" t="s">
        <v>3081</v>
      </c>
      <c r="B12" s="868"/>
      <c r="C12" s="868"/>
      <c r="D12" s="868"/>
      <c r="E12" s="868"/>
      <c r="F12" s="868"/>
      <c r="G12" s="868"/>
      <c r="H12" s="869"/>
    </row>
    <row r="13" spans="1:9" ht="13.5" thickBot="1" x14ac:dyDescent="0.25">
      <c r="A13" s="12" t="s">
        <v>3819</v>
      </c>
      <c r="B13" s="13" t="s">
        <v>3820</v>
      </c>
      <c r="C13" s="14" t="s">
        <v>3821</v>
      </c>
      <c r="D13" s="13" t="s">
        <v>3822</v>
      </c>
      <c r="E13" s="13" t="s">
        <v>3823</v>
      </c>
      <c r="F13" s="13" t="s">
        <v>6414</v>
      </c>
      <c r="G13" s="13" t="s">
        <v>1388</v>
      </c>
      <c r="H13" s="195" t="s">
        <v>3824</v>
      </c>
    </row>
    <row r="14" spans="1:9" s="8" customFormat="1" x14ac:dyDescent="0.2">
      <c r="A14" s="21">
        <f>E25</f>
        <v>5376</v>
      </c>
      <c r="B14" s="21">
        <f>E71</f>
        <v>5348</v>
      </c>
      <c r="C14" s="22">
        <v>5141</v>
      </c>
      <c r="D14" s="22">
        <v>5413</v>
      </c>
      <c r="E14" s="22">
        <f>B14-A14</f>
        <v>-28</v>
      </c>
      <c r="F14" s="22">
        <v>1170</v>
      </c>
      <c r="G14" s="22">
        <v>1198</v>
      </c>
      <c r="H14" s="3">
        <v>2</v>
      </c>
    </row>
    <row r="15" spans="1:9" s="8" customFormat="1" x14ac:dyDescent="0.2">
      <c r="A15" s="19"/>
      <c r="B15" s="19"/>
      <c r="C15" s="16"/>
      <c r="D15" s="17"/>
      <c r="E15" s="17"/>
      <c r="F15" s="17"/>
      <c r="G15" s="17"/>
      <c r="H15" s="17"/>
    </row>
    <row r="16" spans="1:9" s="8" customFormat="1" ht="12.75" customHeight="1" x14ac:dyDescent="0.2">
      <c r="A16" s="251" t="s">
        <v>3079</v>
      </c>
      <c r="B16" s="951" t="s">
        <v>3360</v>
      </c>
      <c r="C16" s="951"/>
      <c r="D16" s="175" t="s">
        <v>3080</v>
      </c>
      <c r="E16" s="975" t="s">
        <v>6413</v>
      </c>
      <c r="F16" s="975"/>
      <c r="G16" s="975"/>
      <c r="H16" s="975"/>
    </row>
    <row r="17" spans="1:8" s="8" customFormat="1" x14ac:dyDescent="0.2">
      <c r="A17" s="19"/>
      <c r="B17" s="19"/>
      <c r="C17" s="16"/>
      <c r="D17" s="497" t="s">
        <v>1165</v>
      </c>
      <c r="E17" s="975" t="s">
        <v>6412</v>
      </c>
      <c r="F17" s="975"/>
      <c r="G17" s="322" t="s">
        <v>3181</v>
      </c>
      <c r="H17" s="531">
        <v>176</v>
      </c>
    </row>
    <row r="18" spans="1:8" s="8" customFormat="1" ht="12.75" customHeight="1" x14ac:dyDescent="0.2">
      <c r="A18" s="251" t="s">
        <v>3083</v>
      </c>
      <c r="B18" s="931" t="s">
        <v>6411</v>
      </c>
      <c r="C18" s="931"/>
      <c r="D18" s="931"/>
      <c r="E18" s="931"/>
      <c r="F18" s="931"/>
      <c r="G18" s="931"/>
      <c r="H18" s="931"/>
    </row>
    <row r="19" spans="1:8" s="8" customFormat="1" x14ac:dyDescent="0.2">
      <c r="A19" s="19"/>
      <c r="B19" s="19"/>
      <c r="C19" s="16"/>
      <c r="D19" s="17"/>
      <c r="E19" s="17"/>
      <c r="F19" s="17"/>
      <c r="G19" s="17"/>
    </row>
    <row r="20" spans="1:8" s="8" customFormat="1" ht="25.5" customHeight="1" x14ac:dyDescent="0.2">
      <c r="A20" s="251" t="s">
        <v>3085</v>
      </c>
      <c r="B20" s="1012" t="s">
        <v>6410</v>
      </c>
      <c r="C20" s="1012"/>
      <c r="D20" s="1012"/>
      <c r="E20" s="1012"/>
      <c r="F20" s="1012"/>
      <c r="G20" s="1012"/>
      <c r="H20" s="1012"/>
    </row>
    <row r="21" spans="1:8" ht="13.5" thickBot="1" x14ac:dyDescent="0.25">
      <c r="B21" s="1008"/>
      <c r="C21" s="1008"/>
      <c r="D21" s="1008"/>
      <c r="E21" s="1008"/>
      <c r="F21" s="1008"/>
      <c r="G21" s="1008"/>
      <c r="H21" s="1008"/>
    </row>
    <row r="22" spans="1:8" ht="13.5" thickBot="1" x14ac:dyDescent="0.25">
      <c r="A22" s="1015" t="s">
        <v>2683</v>
      </c>
      <c r="B22" s="1015"/>
      <c r="C22" s="496" t="s">
        <v>5913</v>
      </c>
      <c r="D22" s="1015" t="s">
        <v>5907</v>
      </c>
      <c r="E22" s="1015"/>
      <c r="F22" s="1015"/>
      <c r="G22" s="1015" t="s">
        <v>5906</v>
      </c>
      <c r="H22" s="1015"/>
    </row>
    <row r="23" spans="1:8" ht="13.5" thickBot="1" x14ac:dyDescent="0.25">
      <c r="A23" s="1016" t="s">
        <v>1992</v>
      </c>
      <c r="B23" s="1016"/>
      <c r="C23" s="162" t="s">
        <v>1993</v>
      </c>
      <c r="D23" s="931" t="s">
        <v>6409</v>
      </c>
      <c r="E23" s="971"/>
      <c r="F23" s="971"/>
      <c r="G23" s="1009" t="s">
        <v>6408</v>
      </c>
      <c r="H23" s="1009"/>
    </row>
    <row r="24" spans="1:8" s="3" customFormat="1" ht="13.5" thickBot="1" x14ac:dyDescent="0.25">
      <c r="A24" s="494" t="s">
        <v>3488</v>
      </c>
      <c r="B24" s="494" t="s">
        <v>3320</v>
      </c>
      <c r="C24" s="495" t="s">
        <v>3319</v>
      </c>
      <c r="D24" s="494" t="s">
        <v>3992</v>
      </c>
      <c r="E24" s="494" t="s">
        <v>3486</v>
      </c>
      <c r="F24" s="494" t="s">
        <v>3318</v>
      </c>
      <c r="G24" s="1017" t="s">
        <v>3950</v>
      </c>
      <c r="H24" s="1018"/>
    </row>
    <row r="25" spans="1:8" s="29" customFormat="1" ht="13.5" thickTop="1" x14ac:dyDescent="0.2">
      <c r="A25" s="493" t="s">
        <v>6407</v>
      </c>
      <c r="B25" s="492" t="s">
        <v>6406</v>
      </c>
      <c r="C25" s="492" t="s">
        <v>2072</v>
      </c>
      <c r="D25" s="490" t="s">
        <v>753</v>
      </c>
      <c r="E25" s="491">
        <v>5376</v>
      </c>
      <c r="F25" s="490" t="s">
        <v>3744</v>
      </c>
      <c r="G25" s="1013" t="s">
        <v>6405</v>
      </c>
      <c r="H25" s="1014"/>
    </row>
    <row r="26" spans="1:8" s="29" customFormat="1" x14ac:dyDescent="0.2">
      <c r="A26" s="485" t="s">
        <v>6404</v>
      </c>
      <c r="B26" s="102" t="s">
        <v>2383</v>
      </c>
      <c r="C26" s="102" t="s">
        <v>6403</v>
      </c>
      <c r="D26" s="90" t="s">
        <v>6402</v>
      </c>
      <c r="E26" s="92">
        <v>5392</v>
      </c>
      <c r="F26" s="90" t="s">
        <v>1099</v>
      </c>
      <c r="G26" s="985" t="s">
        <v>6402</v>
      </c>
      <c r="H26" s="999"/>
    </row>
    <row r="27" spans="1:8" s="29" customFormat="1" x14ac:dyDescent="0.2">
      <c r="A27" s="485" t="s">
        <v>6401</v>
      </c>
      <c r="B27" s="102" t="s">
        <v>6400</v>
      </c>
      <c r="C27" s="102" t="s">
        <v>6399</v>
      </c>
      <c r="D27" s="90" t="s">
        <v>6398</v>
      </c>
      <c r="E27" s="92">
        <v>5379</v>
      </c>
      <c r="F27" s="90" t="s">
        <v>3744</v>
      </c>
      <c r="G27" s="929" t="s">
        <v>6397</v>
      </c>
      <c r="H27" s="1021"/>
    </row>
    <row r="28" spans="1:8" s="29" customFormat="1" x14ac:dyDescent="0.2">
      <c r="A28" s="485" t="s">
        <v>6267</v>
      </c>
      <c r="B28" s="102" t="s">
        <v>6396</v>
      </c>
      <c r="C28" s="102" t="s">
        <v>6395</v>
      </c>
      <c r="D28" s="90" t="s">
        <v>6394</v>
      </c>
      <c r="E28" s="92">
        <v>5234</v>
      </c>
      <c r="F28" s="90" t="s">
        <v>4342</v>
      </c>
      <c r="G28" s="929" t="s">
        <v>6393</v>
      </c>
      <c r="H28" s="1021"/>
    </row>
    <row r="29" spans="1:8" s="29" customFormat="1" x14ac:dyDescent="0.2">
      <c r="A29" s="485" t="s">
        <v>6269</v>
      </c>
      <c r="B29" s="102" t="s">
        <v>6392</v>
      </c>
      <c r="C29" s="102" t="s">
        <v>6391</v>
      </c>
      <c r="D29" s="90" t="s">
        <v>6390</v>
      </c>
      <c r="E29" s="92">
        <v>5249</v>
      </c>
      <c r="F29" s="90" t="s">
        <v>4342</v>
      </c>
      <c r="G29" s="929" t="s">
        <v>6389</v>
      </c>
      <c r="H29" s="1021"/>
    </row>
    <row r="30" spans="1:8" s="29" customFormat="1" x14ac:dyDescent="0.2">
      <c r="A30" s="485" t="s">
        <v>6388</v>
      </c>
      <c r="B30" s="102" t="s">
        <v>6387</v>
      </c>
      <c r="C30" s="102" t="s">
        <v>6386</v>
      </c>
      <c r="D30" s="90" t="s">
        <v>6385</v>
      </c>
      <c r="E30" s="92">
        <v>5264</v>
      </c>
      <c r="F30" s="90" t="s">
        <v>3488</v>
      </c>
      <c r="G30" s="929" t="s">
        <v>6384</v>
      </c>
      <c r="H30" s="1021"/>
    </row>
    <row r="31" spans="1:8" x14ac:dyDescent="0.2">
      <c r="A31" s="484" t="s">
        <v>6383</v>
      </c>
      <c r="B31" s="443" t="s">
        <v>6382</v>
      </c>
      <c r="C31" s="102" t="s">
        <v>6381</v>
      </c>
      <c r="D31" s="75" t="s">
        <v>6380</v>
      </c>
      <c r="E31" s="76">
        <v>5271</v>
      </c>
      <c r="F31" s="75" t="s">
        <v>1099</v>
      </c>
      <c r="G31" s="994" t="s">
        <v>6379</v>
      </c>
      <c r="H31" s="995"/>
    </row>
    <row r="32" spans="1:8" x14ac:dyDescent="0.2">
      <c r="A32" s="484" t="s">
        <v>6378</v>
      </c>
      <c r="B32" s="443" t="s">
        <v>6377</v>
      </c>
      <c r="C32" s="102" t="s">
        <v>6177</v>
      </c>
      <c r="D32" s="75" t="s">
        <v>1206</v>
      </c>
      <c r="E32" s="76">
        <v>5230</v>
      </c>
      <c r="F32" s="75" t="s">
        <v>3488</v>
      </c>
      <c r="G32" s="994" t="s">
        <v>6376</v>
      </c>
      <c r="H32" s="995"/>
    </row>
    <row r="33" spans="1:8" x14ac:dyDescent="0.2">
      <c r="A33" s="484" t="s">
        <v>6375</v>
      </c>
      <c r="B33" s="443" t="s">
        <v>6374</v>
      </c>
      <c r="C33" s="102" t="s">
        <v>6373</v>
      </c>
      <c r="D33" s="75" t="s">
        <v>6372</v>
      </c>
      <c r="E33" s="76">
        <v>5212</v>
      </c>
      <c r="F33" s="75" t="s">
        <v>3744</v>
      </c>
      <c r="G33" s="994" t="s">
        <v>6371</v>
      </c>
      <c r="H33" s="995"/>
    </row>
    <row r="34" spans="1:8" x14ac:dyDescent="0.2">
      <c r="A34" s="484" t="s">
        <v>6370</v>
      </c>
      <c r="B34" s="489" t="s">
        <v>6369</v>
      </c>
      <c r="C34" s="456" t="s">
        <v>6361</v>
      </c>
      <c r="D34" s="487" t="s">
        <v>6368</v>
      </c>
      <c r="E34" s="488">
        <v>5161</v>
      </c>
      <c r="F34" s="487" t="s">
        <v>3744</v>
      </c>
      <c r="G34" s="991" t="s">
        <v>6367</v>
      </c>
      <c r="H34" s="992"/>
    </row>
    <row r="35" spans="1:8" x14ac:dyDescent="0.2">
      <c r="A35" s="484" t="s">
        <v>6285</v>
      </c>
      <c r="B35" s="443" t="s">
        <v>6366</v>
      </c>
      <c r="C35" s="102" t="s">
        <v>6365</v>
      </c>
      <c r="D35" s="75" t="s">
        <v>6364</v>
      </c>
      <c r="E35" s="76">
        <v>5172</v>
      </c>
      <c r="F35" s="75" t="s">
        <v>3744</v>
      </c>
      <c r="G35" s="994" t="s">
        <v>6363</v>
      </c>
      <c r="H35" s="995"/>
    </row>
    <row r="36" spans="1:8" x14ac:dyDescent="0.2">
      <c r="A36" s="484" t="s">
        <v>6287</v>
      </c>
      <c r="B36" s="443" t="s">
        <v>6362</v>
      </c>
      <c r="C36" s="102" t="s">
        <v>6361</v>
      </c>
      <c r="D36" s="75" t="s">
        <v>6360</v>
      </c>
      <c r="E36" s="76">
        <v>5162</v>
      </c>
      <c r="F36" s="75" t="s">
        <v>3744</v>
      </c>
      <c r="G36" s="994" t="s">
        <v>6359</v>
      </c>
      <c r="H36" s="995"/>
    </row>
    <row r="37" spans="1:8" x14ac:dyDescent="0.2">
      <c r="A37" s="484" t="s">
        <v>6358</v>
      </c>
      <c r="B37" s="443" t="s">
        <v>6348</v>
      </c>
      <c r="C37" s="102" t="s">
        <v>6357</v>
      </c>
      <c r="D37" s="75" t="s">
        <v>6356</v>
      </c>
      <c r="E37" s="76">
        <v>5163</v>
      </c>
      <c r="F37" s="75" t="s">
        <v>3488</v>
      </c>
      <c r="G37" s="994" t="s">
        <v>6355</v>
      </c>
      <c r="H37" s="995"/>
    </row>
    <row r="38" spans="1:8" s="29" customFormat="1" x14ac:dyDescent="0.2">
      <c r="A38" s="485" t="s">
        <v>6354</v>
      </c>
      <c r="B38" s="102" t="s">
        <v>6353</v>
      </c>
      <c r="C38" s="102" t="s">
        <v>6352</v>
      </c>
      <c r="D38" s="90" t="s">
        <v>6351</v>
      </c>
      <c r="E38" s="92">
        <v>5142</v>
      </c>
      <c r="F38" s="90" t="s">
        <v>3744</v>
      </c>
      <c r="G38" s="929" t="s">
        <v>6350</v>
      </c>
      <c r="H38" s="999"/>
    </row>
    <row r="39" spans="1:8" x14ac:dyDescent="0.2">
      <c r="A39" s="484" t="s">
        <v>6349</v>
      </c>
      <c r="B39" s="443" t="s">
        <v>6348</v>
      </c>
      <c r="C39" s="102" t="s">
        <v>6347</v>
      </c>
      <c r="D39" s="75" t="s">
        <v>6245</v>
      </c>
      <c r="E39" s="76">
        <v>5052</v>
      </c>
      <c r="F39" s="75" t="s">
        <v>3744</v>
      </c>
      <c r="G39" s="994" t="s">
        <v>6337</v>
      </c>
      <c r="H39" s="995"/>
    </row>
    <row r="40" spans="1:8" x14ac:dyDescent="0.2">
      <c r="A40" s="484" t="s">
        <v>6346</v>
      </c>
      <c r="B40" s="443" t="s">
        <v>6345</v>
      </c>
      <c r="C40" s="102" t="s">
        <v>6344</v>
      </c>
      <c r="D40" s="75" t="s">
        <v>6245</v>
      </c>
      <c r="E40" s="76">
        <v>5172</v>
      </c>
      <c r="F40" s="75" t="s">
        <v>3744</v>
      </c>
      <c r="G40" s="994" t="s">
        <v>6337</v>
      </c>
      <c r="H40" s="995"/>
    </row>
    <row r="41" spans="1:8" x14ac:dyDescent="0.2">
      <c r="A41" s="484" t="s">
        <v>6343</v>
      </c>
      <c r="B41" s="443" t="s">
        <v>6342</v>
      </c>
      <c r="C41" s="102" t="s">
        <v>6341</v>
      </c>
      <c r="D41" s="75" t="s">
        <v>6245</v>
      </c>
      <c r="E41" s="76">
        <v>5232</v>
      </c>
      <c r="F41" s="75" t="s">
        <v>3744</v>
      </c>
      <c r="G41" s="994" t="s">
        <v>6337</v>
      </c>
      <c r="H41" s="995"/>
    </row>
    <row r="42" spans="1:8" x14ac:dyDescent="0.2">
      <c r="A42" s="484" t="s">
        <v>6340</v>
      </c>
      <c r="B42" s="443" t="s">
        <v>6339</v>
      </c>
      <c r="C42" s="102" t="s">
        <v>6338</v>
      </c>
      <c r="D42" s="75" t="s">
        <v>6245</v>
      </c>
      <c r="E42" s="76">
        <v>5274</v>
      </c>
      <c r="F42" s="75" t="s">
        <v>3744</v>
      </c>
      <c r="G42" s="994" t="s">
        <v>6337</v>
      </c>
      <c r="H42" s="995"/>
    </row>
    <row r="43" spans="1:8" s="29" customFormat="1" ht="24.75" customHeight="1" x14ac:dyDescent="0.2">
      <c r="A43" s="485" t="s">
        <v>6336</v>
      </c>
      <c r="B43" s="102" t="s">
        <v>6335</v>
      </c>
      <c r="C43" s="102" t="s">
        <v>6334</v>
      </c>
      <c r="D43" s="90" t="s">
        <v>1099</v>
      </c>
      <c r="E43" s="92">
        <v>5311</v>
      </c>
      <c r="F43" s="90" t="s">
        <v>1099</v>
      </c>
      <c r="G43" s="929" t="s">
        <v>6333</v>
      </c>
      <c r="H43" s="999"/>
    </row>
    <row r="44" spans="1:8" x14ac:dyDescent="0.2">
      <c r="A44" s="484" t="s">
        <v>6332</v>
      </c>
      <c r="B44" s="443" t="s">
        <v>6331</v>
      </c>
      <c r="C44" s="102" t="s">
        <v>6330</v>
      </c>
      <c r="D44" s="75" t="s">
        <v>6329</v>
      </c>
      <c r="E44" s="76">
        <v>5330</v>
      </c>
      <c r="F44" s="75" t="s">
        <v>3744</v>
      </c>
      <c r="G44" s="994" t="s">
        <v>6328</v>
      </c>
      <c r="H44" s="995"/>
    </row>
    <row r="45" spans="1:8" x14ac:dyDescent="0.2">
      <c r="A45" s="484" t="s">
        <v>6327</v>
      </c>
      <c r="B45" s="443" t="s">
        <v>6326</v>
      </c>
      <c r="C45" s="102" t="s">
        <v>6325</v>
      </c>
      <c r="D45" s="75" t="s">
        <v>6324</v>
      </c>
      <c r="E45" s="76">
        <v>5317</v>
      </c>
      <c r="F45" s="75" t="s">
        <v>3744</v>
      </c>
      <c r="G45" s="994" t="s">
        <v>6323</v>
      </c>
      <c r="H45" s="995"/>
    </row>
    <row r="46" spans="1:8" x14ac:dyDescent="0.2">
      <c r="A46" s="484" t="s">
        <v>6316</v>
      </c>
      <c r="B46" s="443" t="s">
        <v>6322</v>
      </c>
      <c r="C46" s="102" t="s">
        <v>6321</v>
      </c>
      <c r="D46" s="75" t="s">
        <v>6250</v>
      </c>
      <c r="E46" s="76">
        <v>5309</v>
      </c>
      <c r="F46" s="75" t="s">
        <v>3744</v>
      </c>
      <c r="G46" s="994" t="s">
        <v>6249</v>
      </c>
      <c r="H46" s="995"/>
    </row>
    <row r="47" spans="1:8" x14ac:dyDescent="0.2">
      <c r="A47" s="484" t="s">
        <v>6320</v>
      </c>
      <c r="B47" s="443" t="s">
        <v>6319</v>
      </c>
      <c r="C47" s="102" t="s">
        <v>6318</v>
      </c>
      <c r="D47" s="75" t="s">
        <v>6250</v>
      </c>
      <c r="E47" s="76">
        <v>5275</v>
      </c>
      <c r="F47" s="75" t="s">
        <v>3744</v>
      </c>
      <c r="G47" s="994" t="s">
        <v>6317</v>
      </c>
      <c r="H47" s="995"/>
    </row>
    <row r="48" spans="1:8" x14ac:dyDescent="0.2">
      <c r="A48" s="484" t="s">
        <v>6316</v>
      </c>
      <c r="B48" s="443" t="s">
        <v>6315</v>
      </c>
      <c r="C48" s="102" t="s">
        <v>6314</v>
      </c>
      <c r="D48" s="75" t="s">
        <v>6245</v>
      </c>
      <c r="E48" s="76">
        <v>5275</v>
      </c>
      <c r="F48" s="75" t="s">
        <v>3744</v>
      </c>
      <c r="G48" s="994" t="s">
        <v>6313</v>
      </c>
      <c r="H48" s="995"/>
    </row>
    <row r="49" spans="1:8" x14ac:dyDescent="0.2">
      <c r="A49" s="484" t="s">
        <v>6312</v>
      </c>
      <c r="B49" s="443" t="s">
        <v>6311</v>
      </c>
      <c r="C49" s="102" t="s">
        <v>6310</v>
      </c>
      <c r="D49" s="75" t="s">
        <v>6309</v>
      </c>
      <c r="E49" s="76">
        <v>5288</v>
      </c>
      <c r="F49" s="75" t="s">
        <v>3744</v>
      </c>
      <c r="G49" s="994" t="s">
        <v>6308</v>
      </c>
      <c r="H49" s="995"/>
    </row>
    <row r="50" spans="1:8" x14ac:dyDescent="0.2">
      <c r="A50" s="484" t="s">
        <v>6307</v>
      </c>
      <c r="B50" s="443" t="s">
        <v>6306</v>
      </c>
      <c r="C50" s="102" t="s">
        <v>6305</v>
      </c>
      <c r="D50" s="75" t="s">
        <v>6250</v>
      </c>
      <c r="E50" s="76">
        <v>5225</v>
      </c>
      <c r="F50" s="75" t="s">
        <v>3744</v>
      </c>
      <c r="G50" s="994" t="s">
        <v>6304</v>
      </c>
      <c r="H50" s="995"/>
    </row>
    <row r="51" spans="1:8" x14ac:dyDescent="0.2">
      <c r="A51" s="484" t="s">
        <v>6265</v>
      </c>
      <c r="B51" s="443" t="s">
        <v>6303</v>
      </c>
      <c r="C51" s="102" t="s">
        <v>6302</v>
      </c>
      <c r="D51" s="75" t="s">
        <v>6301</v>
      </c>
      <c r="E51" s="76">
        <v>5185</v>
      </c>
      <c r="F51" s="75" t="s">
        <v>3744</v>
      </c>
      <c r="G51" s="994" t="s">
        <v>6300</v>
      </c>
      <c r="H51" s="995"/>
    </row>
    <row r="52" spans="1:8" x14ac:dyDescent="0.2">
      <c r="A52" s="484" t="s">
        <v>6299</v>
      </c>
      <c r="B52" s="443" t="s">
        <v>6298</v>
      </c>
      <c r="C52" s="102" t="s">
        <v>6297</v>
      </c>
      <c r="D52" s="75" t="s">
        <v>6250</v>
      </c>
      <c r="E52" s="76">
        <v>5188</v>
      </c>
      <c r="F52" s="75" t="s">
        <v>3744</v>
      </c>
      <c r="G52" s="994" t="s">
        <v>6249</v>
      </c>
      <c r="H52" s="995"/>
    </row>
    <row r="53" spans="1:8" x14ac:dyDescent="0.2">
      <c r="A53" s="484" t="s">
        <v>6296</v>
      </c>
      <c r="B53" s="443" t="s">
        <v>6295</v>
      </c>
      <c r="C53" s="102" t="s">
        <v>6294</v>
      </c>
      <c r="D53" s="75" t="s">
        <v>6250</v>
      </c>
      <c r="E53" s="76">
        <v>5171</v>
      </c>
      <c r="F53" s="75" t="s">
        <v>3744</v>
      </c>
      <c r="G53" s="994" t="s">
        <v>6293</v>
      </c>
      <c r="H53" s="995"/>
    </row>
    <row r="54" spans="1:8" x14ac:dyDescent="0.2">
      <c r="A54" s="484" t="s">
        <v>6292</v>
      </c>
      <c r="B54" s="443" t="s">
        <v>6291</v>
      </c>
      <c r="C54" s="443" t="s">
        <v>6290</v>
      </c>
      <c r="D54" s="443" t="s">
        <v>6289</v>
      </c>
      <c r="E54" s="486">
        <v>5184</v>
      </c>
      <c r="F54" s="443" t="s">
        <v>3744</v>
      </c>
      <c r="G54" s="994" t="s">
        <v>6288</v>
      </c>
      <c r="H54" s="995"/>
    </row>
    <row r="55" spans="1:8" x14ac:dyDescent="0.2">
      <c r="A55" s="484" t="s">
        <v>6287</v>
      </c>
      <c r="B55" s="993" t="s">
        <v>5299</v>
      </c>
      <c r="C55" s="993"/>
      <c r="D55" s="993"/>
      <c r="E55" s="993"/>
      <c r="F55" s="993"/>
      <c r="G55" s="994" t="s">
        <v>6286</v>
      </c>
      <c r="H55" s="995"/>
    </row>
    <row r="56" spans="1:8" x14ac:dyDescent="0.2">
      <c r="A56" s="484" t="s">
        <v>6285</v>
      </c>
      <c r="B56" s="993" t="s">
        <v>5299</v>
      </c>
      <c r="C56" s="993"/>
      <c r="D56" s="993"/>
      <c r="E56" s="993"/>
      <c r="F56" s="993"/>
      <c r="G56" s="994" t="s">
        <v>6284</v>
      </c>
      <c r="H56" s="995"/>
    </row>
    <row r="57" spans="1:8" x14ac:dyDescent="0.2">
      <c r="A57" s="484" t="s">
        <v>6283</v>
      </c>
      <c r="B57" s="443" t="s">
        <v>6282</v>
      </c>
      <c r="C57" s="443" t="s">
        <v>6281</v>
      </c>
      <c r="D57" s="443" t="s">
        <v>6280</v>
      </c>
      <c r="E57" s="486">
        <v>5197</v>
      </c>
      <c r="F57" s="443" t="s">
        <v>3744</v>
      </c>
      <c r="G57" s="997" t="s">
        <v>6279</v>
      </c>
      <c r="H57" s="998"/>
    </row>
    <row r="58" spans="1:8" x14ac:dyDescent="0.2">
      <c r="A58" s="484" t="s">
        <v>6278</v>
      </c>
      <c r="B58" s="443" t="s">
        <v>6277</v>
      </c>
      <c r="C58" s="443" t="s">
        <v>6276</v>
      </c>
      <c r="D58" s="443" t="s">
        <v>6275</v>
      </c>
      <c r="E58" s="486">
        <v>5252</v>
      </c>
      <c r="F58" s="443" t="s">
        <v>3744</v>
      </c>
      <c r="G58" s="994" t="s">
        <v>4006</v>
      </c>
      <c r="H58" s="995"/>
    </row>
    <row r="59" spans="1:8" x14ac:dyDescent="0.2">
      <c r="A59" s="484" t="s">
        <v>6274</v>
      </c>
      <c r="B59" s="443" t="s">
        <v>6273</v>
      </c>
      <c r="C59" s="443" t="s">
        <v>6272</v>
      </c>
      <c r="D59" s="443" t="s">
        <v>6271</v>
      </c>
      <c r="E59" s="486">
        <v>5250</v>
      </c>
      <c r="F59" s="443" t="s">
        <v>3488</v>
      </c>
      <c r="G59" s="994" t="s">
        <v>6270</v>
      </c>
      <c r="H59" s="995"/>
    </row>
    <row r="60" spans="1:8" x14ac:dyDescent="0.2">
      <c r="A60" s="484" t="s">
        <v>6269</v>
      </c>
      <c r="B60" s="993" t="s">
        <v>5299</v>
      </c>
      <c r="C60" s="993"/>
      <c r="D60" s="993"/>
      <c r="E60" s="993"/>
      <c r="F60" s="993"/>
      <c r="G60" s="994" t="s">
        <v>6268</v>
      </c>
      <c r="H60" s="995"/>
    </row>
    <row r="61" spans="1:8" x14ac:dyDescent="0.2">
      <c r="A61" s="484" t="s">
        <v>6267</v>
      </c>
      <c r="B61" s="993" t="s">
        <v>5299</v>
      </c>
      <c r="C61" s="993"/>
      <c r="D61" s="993"/>
      <c r="E61" s="993"/>
      <c r="F61" s="993"/>
      <c r="G61" s="994" t="s">
        <v>6266</v>
      </c>
      <c r="H61" s="995"/>
    </row>
    <row r="62" spans="1:8" x14ac:dyDescent="0.2">
      <c r="A62" s="484" t="s">
        <v>6265</v>
      </c>
      <c r="B62" s="993" t="s">
        <v>5299</v>
      </c>
      <c r="C62" s="993"/>
      <c r="D62" s="993"/>
      <c r="E62" s="993"/>
      <c r="F62" s="993"/>
      <c r="G62" s="994" t="s">
        <v>6264</v>
      </c>
      <c r="H62" s="995"/>
    </row>
    <row r="63" spans="1:8" x14ac:dyDescent="0.2">
      <c r="A63" s="484" t="s">
        <v>6263</v>
      </c>
      <c r="B63" s="443" t="s">
        <v>6262</v>
      </c>
      <c r="C63" s="443" t="s">
        <v>6261</v>
      </c>
      <c r="D63" s="443" t="s">
        <v>6260</v>
      </c>
      <c r="E63" s="486">
        <v>5200</v>
      </c>
      <c r="F63" s="443" t="s">
        <v>3488</v>
      </c>
      <c r="G63" s="994" t="s">
        <v>6259</v>
      </c>
      <c r="H63" s="995"/>
    </row>
    <row r="64" spans="1:8" x14ac:dyDescent="0.2">
      <c r="A64" s="484" t="s">
        <v>6258</v>
      </c>
      <c r="B64" s="443" t="s">
        <v>6257</v>
      </c>
      <c r="C64" s="443" t="s">
        <v>6256</v>
      </c>
      <c r="D64" s="443" t="s">
        <v>6255</v>
      </c>
      <c r="E64" s="486">
        <v>5209</v>
      </c>
      <c r="F64" s="443" t="s">
        <v>3936</v>
      </c>
      <c r="G64" s="994" t="s">
        <v>6254</v>
      </c>
      <c r="H64" s="995"/>
    </row>
    <row r="65" spans="1:8" x14ac:dyDescent="0.2">
      <c r="A65" s="484" t="s">
        <v>6253</v>
      </c>
      <c r="B65" s="443" t="s">
        <v>6252</v>
      </c>
      <c r="C65" s="443" t="s">
        <v>6251</v>
      </c>
      <c r="D65" s="443" t="s">
        <v>6250</v>
      </c>
      <c r="E65" s="486">
        <v>5237</v>
      </c>
      <c r="F65" s="443" t="s">
        <v>3744</v>
      </c>
      <c r="G65" s="994" t="s">
        <v>6249</v>
      </c>
      <c r="H65" s="995"/>
    </row>
    <row r="66" spans="1:8" x14ac:dyDescent="0.2">
      <c r="A66" s="484" t="s">
        <v>6248</v>
      </c>
      <c r="B66" s="443" t="s">
        <v>6247</v>
      </c>
      <c r="C66" s="443" t="s">
        <v>6246</v>
      </c>
      <c r="D66" s="443" t="s">
        <v>6245</v>
      </c>
      <c r="E66" s="486">
        <v>5260</v>
      </c>
      <c r="F66" s="443" t="s">
        <v>3744</v>
      </c>
      <c r="G66" s="994" t="s">
        <v>6244</v>
      </c>
      <c r="H66" s="995"/>
    </row>
    <row r="67" spans="1:8" x14ac:dyDescent="0.2">
      <c r="A67" s="484" t="s">
        <v>6243</v>
      </c>
      <c r="B67" s="443" t="s">
        <v>6242</v>
      </c>
      <c r="C67" s="443" t="s">
        <v>6241</v>
      </c>
      <c r="D67" s="443" t="s">
        <v>6240</v>
      </c>
      <c r="E67" s="486">
        <v>5296</v>
      </c>
      <c r="F67" s="443" t="s">
        <v>3488</v>
      </c>
      <c r="G67" s="994" t="s">
        <v>6239</v>
      </c>
      <c r="H67" s="995"/>
    </row>
    <row r="68" spans="1:8" x14ac:dyDescent="0.2">
      <c r="A68" s="484" t="s">
        <v>6238</v>
      </c>
      <c r="B68" s="443" t="s">
        <v>6237</v>
      </c>
      <c r="C68" s="443" t="s">
        <v>6236</v>
      </c>
      <c r="D68" s="443" t="s">
        <v>6235</v>
      </c>
      <c r="E68" s="486">
        <v>5321</v>
      </c>
      <c r="F68" s="443" t="s">
        <v>3488</v>
      </c>
      <c r="G68" s="994" t="s">
        <v>6234</v>
      </c>
      <c r="H68" s="995"/>
    </row>
    <row r="69" spans="1:8" s="29" customFormat="1" ht="26.25" customHeight="1" x14ac:dyDescent="0.2">
      <c r="A69" s="485" t="s">
        <v>6233</v>
      </c>
      <c r="B69" s="102" t="s">
        <v>6232</v>
      </c>
      <c r="C69" s="102" t="s">
        <v>6231</v>
      </c>
      <c r="D69" s="102" t="s">
        <v>6230</v>
      </c>
      <c r="E69" s="79">
        <v>5277</v>
      </c>
      <c r="F69" s="102" t="s">
        <v>3488</v>
      </c>
      <c r="G69" s="909" t="s">
        <v>6229</v>
      </c>
      <c r="H69" s="996"/>
    </row>
    <row r="70" spans="1:8" x14ac:dyDescent="0.2">
      <c r="A70" s="484" t="s">
        <v>6228</v>
      </c>
      <c r="B70" s="443" t="s">
        <v>6227</v>
      </c>
      <c r="C70" s="102" t="s">
        <v>6226</v>
      </c>
      <c r="D70" s="75" t="s">
        <v>6225</v>
      </c>
      <c r="E70" s="483">
        <v>5356</v>
      </c>
      <c r="F70" s="75" t="s">
        <v>6224</v>
      </c>
      <c r="G70" s="994" t="s">
        <v>6223</v>
      </c>
      <c r="H70" s="995"/>
    </row>
    <row r="71" spans="1:8" s="29" customFormat="1" ht="13.5" thickBot="1" x14ac:dyDescent="0.25">
      <c r="A71" s="482" t="s">
        <v>6222</v>
      </c>
      <c r="B71" s="481" t="s">
        <v>3673</v>
      </c>
      <c r="C71" s="481" t="s">
        <v>6221</v>
      </c>
      <c r="D71" s="479" t="s">
        <v>6220</v>
      </c>
      <c r="E71" s="480">
        <v>5348</v>
      </c>
      <c r="F71" s="479" t="s">
        <v>3744</v>
      </c>
      <c r="G71" s="1019" t="s">
        <v>6219</v>
      </c>
      <c r="H71" s="1020"/>
    </row>
    <row r="72" spans="1:8" ht="13.5" thickTop="1" x14ac:dyDescent="0.2"/>
  </sheetData>
  <mergeCells count="83">
    <mergeCell ref="G52:H52"/>
    <mergeCell ref="G53:H53"/>
    <mergeCell ref="G31:H31"/>
    <mergeCell ref="G71:H71"/>
    <mergeCell ref="G27:H27"/>
    <mergeCell ref="G28:H28"/>
    <mergeCell ref="G29:H29"/>
    <mergeCell ref="G30:H30"/>
    <mergeCell ref="G32:H32"/>
    <mergeCell ref="G70:H70"/>
    <mergeCell ref="G46:H46"/>
    <mergeCell ref="G42:H42"/>
    <mergeCell ref="G35:H35"/>
    <mergeCell ref="G51:H51"/>
    <mergeCell ref="G33:H33"/>
    <mergeCell ref="G41:H41"/>
    <mergeCell ref="G25:H25"/>
    <mergeCell ref="G26:H26"/>
    <mergeCell ref="A22:B22"/>
    <mergeCell ref="A23:B23"/>
    <mergeCell ref="D22:F22"/>
    <mergeCell ref="D23:F23"/>
    <mergeCell ref="G22:H22"/>
    <mergeCell ref="G24:H24"/>
    <mergeCell ref="G39:H39"/>
    <mergeCell ref="G40:H40"/>
    <mergeCell ref="B21:H21"/>
    <mergeCell ref="G23:H23"/>
    <mergeCell ref="A2:B2"/>
    <mergeCell ref="A11:B11"/>
    <mergeCell ref="C11:D11"/>
    <mergeCell ref="A12:H12"/>
    <mergeCell ref="E11:F11"/>
    <mergeCell ref="G4:H6"/>
    <mergeCell ref="G7:H8"/>
    <mergeCell ref="B16:C16"/>
    <mergeCell ref="E16:H16"/>
    <mergeCell ref="B20:H20"/>
    <mergeCell ref="B18:H18"/>
    <mergeCell ref="E17:F17"/>
    <mergeCell ref="G54:H54"/>
    <mergeCell ref="G55:H55"/>
    <mergeCell ref="G50:H50"/>
    <mergeCell ref="A1:B1"/>
    <mergeCell ref="A9:H9"/>
    <mergeCell ref="A10:B10"/>
    <mergeCell ref="C10:D10"/>
    <mergeCell ref="E10:F10"/>
    <mergeCell ref="C1:H1"/>
    <mergeCell ref="C2:H2"/>
    <mergeCell ref="D4:E4"/>
    <mergeCell ref="A3:B3"/>
    <mergeCell ref="A8:B8"/>
    <mergeCell ref="G36:H36"/>
    <mergeCell ref="G37:H37"/>
    <mergeCell ref="G38:H38"/>
    <mergeCell ref="G47:H47"/>
    <mergeCell ref="G48:H48"/>
    <mergeCell ref="G49:H49"/>
    <mergeCell ref="G43:H43"/>
    <mergeCell ref="G44:H44"/>
    <mergeCell ref="G45:H45"/>
    <mergeCell ref="G59:H59"/>
    <mergeCell ref="G60:H60"/>
    <mergeCell ref="G56:H56"/>
    <mergeCell ref="B60:F60"/>
    <mergeCell ref="B61:F61"/>
    <mergeCell ref="G34:H34"/>
    <mergeCell ref="D5:E5"/>
    <mergeCell ref="B62:F62"/>
    <mergeCell ref="G61:H61"/>
    <mergeCell ref="G69:H69"/>
    <mergeCell ref="G65:H65"/>
    <mergeCell ref="G66:H66"/>
    <mergeCell ref="G67:H67"/>
    <mergeCell ref="G68:H68"/>
    <mergeCell ref="G63:H63"/>
    <mergeCell ref="G64:H64"/>
    <mergeCell ref="G58:H58"/>
    <mergeCell ref="G57:H57"/>
    <mergeCell ref="G62:H62"/>
    <mergeCell ref="B55:F55"/>
    <mergeCell ref="B56:F56"/>
  </mergeCells>
  <hyperlinks>
    <hyperlink ref="A2:B2" location="Overview!A1" tooltip="Go to Trail Network Overview sheet" display="Trail Network Overview" xr:uid="{00000000-0004-0000-0700-000000000000}"/>
    <hyperlink ref="D6" location="VistaRE!A1" display="VistaRidge Erie" xr:uid="{00000000-0004-0000-0700-000001000000}"/>
    <hyperlink ref="D4:E4" location="CoalCreek!A1" display="Coal Cr Trail" xr:uid="{00000000-0004-0000-0700-000002000000}"/>
    <hyperlink ref="D5:E5" location="McKayBroadLnd!A1" display="McKay Broadland" xr:uid="{00000000-0004-0000-0700-000003000000}"/>
  </hyperlinks>
  <pageMargins left="1" right="0.75" top="0.75" bottom="0.75" header="0.5" footer="0.5"/>
  <pageSetup scale="73" orientation="portrait" r:id="rId1"/>
  <headerFooter alignWithMargins="0">
    <oddHeader>&amp;L&amp;"Arial,Bold"&amp;Uhttp://geobiking.org&amp;C&amp;F</oddHeader>
    <oddFooter>&amp;LAuthor: &amp;"Arial,Bold"Robert Prehn&amp;CData free for personal use and remains property of author.&amp;R&amp;D</oddFooter>
  </headerFooter>
  <webPublishItems count="1">
    <webPublishItem id="18414" divId="CO_DN_18414" sourceType="sheet" destinationFile="C:\GPS\Bicycle\CO_DN\CO_DN_ATM.htm" title="CO_DN ATM Trail Description"/>
  </webPublishItem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7">
    <pageSetUpPr fitToPage="1"/>
  </sheetPr>
  <dimension ref="A1:H55"/>
  <sheetViews>
    <sheetView zoomScaleNormal="100" workbookViewId="0">
      <selection activeCell="C11" sqref="C11:D11"/>
    </sheetView>
  </sheetViews>
  <sheetFormatPr defaultRowHeight="12.75" x14ac:dyDescent="0.2"/>
  <cols>
    <col min="1" max="1" width="10.28515625" customWidth="1"/>
    <col min="2" max="2" width="11.42578125" bestFit="1" customWidth="1"/>
    <col min="3" max="3" width="13.140625" bestFit="1" customWidth="1"/>
    <col min="4" max="4" width="16.42578125" bestFit="1" customWidth="1"/>
    <col min="5" max="5" width="8" bestFit="1" customWidth="1"/>
    <col min="6" max="6" width="14.7109375" bestFit="1" customWidth="1"/>
    <col min="7" max="7" width="8.140625" bestFit="1" customWidth="1"/>
    <col min="8" max="8" width="22.5703125" customWidth="1"/>
  </cols>
  <sheetData>
    <row r="1" spans="1:8" ht="22.5" customHeight="1" x14ac:dyDescent="0.2">
      <c r="A1" s="942" t="s">
        <v>1571</v>
      </c>
      <c r="B1" s="943"/>
      <c r="C1" s="872" t="s">
        <v>1572</v>
      </c>
      <c r="D1" s="873"/>
      <c r="E1" s="873"/>
      <c r="F1" s="873"/>
      <c r="G1" s="873"/>
      <c r="H1" s="873"/>
    </row>
    <row r="2" spans="1:8" ht="25.5" customHeight="1" x14ac:dyDescent="0.2">
      <c r="A2" s="980" t="s">
        <v>2680</v>
      </c>
      <c r="B2" s="874"/>
      <c r="C2" s="979" t="s">
        <v>1573</v>
      </c>
      <c r="D2" s="944"/>
      <c r="E2" s="944"/>
      <c r="F2" s="944"/>
      <c r="G2" s="944"/>
      <c r="H2" s="944"/>
    </row>
    <row r="3" spans="1:8" x14ac:dyDescent="0.2">
      <c r="A3" s="874"/>
      <c r="B3" s="874"/>
      <c r="C3" s="18"/>
      <c r="E3" s="25"/>
      <c r="F3" s="25"/>
      <c r="G3" s="25"/>
      <c r="H3" s="25"/>
    </row>
    <row r="4" spans="1:8" x14ac:dyDescent="0.2">
      <c r="A4" s="186" t="s">
        <v>2545</v>
      </c>
      <c r="B4" s="60" t="s">
        <v>1574</v>
      </c>
      <c r="C4" s="27" t="s">
        <v>220</v>
      </c>
      <c r="D4" s="2" t="s">
        <v>4004</v>
      </c>
      <c r="E4" s="25"/>
      <c r="F4" s="27" t="s">
        <v>3975</v>
      </c>
      <c r="G4" s="946"/>
      <c r="H4" s="981"/>
    </row>
    <row r="5" spans="1:8" x14ac:dyDescent="0.2">
      <c r="A5" s="143"/>
      <c r="B5" s="55"/>
      <c r="C5" s="34"/>
      <c r="D5" s="2" t="s">
        <v>4609</v>
      </c>
      <c r="E5" s="25"/>
      <c r="F5" s="34"/>
      <c r="G5" s="981"/>
      <c r="H5" s="981"/>
    </row>
    <row r="6" spans="1:8" x14ac:dyDescent="0.2">
      <c r="A6" s="28" t="s">
        <v>5202</v>
      </c>
      <c r="B6" s="3">
        <f>COUNT(E25:E53)</f>
        <v>27</v>
      </c>
      <c r="C6" s="9"/>
      <c r="D6" s="2" t="s">
        <v>2211</v>
      </c>
      <c r="E6" s="186" t="s">
        <v>4508</v>
      </c>
      <c r="F6" s="200" t="s">
        <v>4871</v>
      </c>
      <c r="G6" s="982" t="s">
        <v>1409</v>
      </c>
      <c r="H6" s="983"/>
    </row>
    <row r="7" spans="1:8" x14ac:dyDescent="0.2">
      <c r="A7" s="143"/>
      <c r="B7" s="3"/>
      <c r="C7" s="9"/>
      <c r="D7" s="2" t="s">
        <v>927</v>
      </c>
      <c r="E7" s="205">
        <v>39645</v>
      </c>
      <c r="F7" s="205">
        <v>40493</v>
      </c>
      <c r="G7" s="983"/>
      <c r="H7" s="983"/>
    </row>
    <row r="8" spans="1:8" ht="13.5" thickBot="1" x14ac:dyDescent="0.25">
      <c r="A8" s="143"/>
      <c r="B8" s="3"/>
      <c r="C8" s="9"/>
      <c r="F8" s="37"/>
      <c r="G8" s="37"/>
    </row>
    <row r="9" spans="1:8" x14ac:dyDescent="0.2">
      <c r="A9" s="877" t="s">
        <v>5619</v>
      </c>
      <c r="B9" s="878"/>
      <c r="C9" s="878"/>
      <c r="D9" s="878"/>
      <c r="E9" s="878"/>
      <c r="F9" s="878"/>
      <c r="G9" s="878"/>
      <c r="H9" s="879"/>
    </row>
    <row r="10" spans="1:8" s="24" customFormat="1" ht="13.5" thickBot="1" x14ac:dyDescent="0.25">
      <c r="A10" s="880" t="s">
        <v>3816</v>
      </c>
      <c r="B10" s="881"/>
      <c r="C10" s="882" t="s">
        <v>3817</v>
      </c>
      <c r="D10" s="882"/>
      <c r="E10" s="882" t="s">
        <v>3818</v>
      </c>
      <c r="F10" s="882"/>
      <c r="G10" s="191"/>
      <c r="H10" s="196" t="s">
        <v>530</v>
      </c>
    </row>
    <row r="11" spans="1:8" ht="13.5" thickBot="1" x14ac:dyDescent="0.25">
      <c r="A11" s="940"/>
      <c r="B11" s="940"/>
      <c r="C11" s="883">
        <v>20.7</v>
      </c>
      <c r="D11" s="941"/>
      <c r="E11" s="883">
        <v>28.9</v>
      </c>
      <c r="F11" s="883"/>
      <c r="G11" s="192"/>
    </row>
    <row r="12" spans="1:8" x14ac:dyDescent="0.2">
      <c r="A12" s="867" t="s">
        <v>3081</v>
      </c>
      <c r="B12" s="868"/>
      <c r="C12" s="868"/>
      <c r="D12" s="868"/>
      <c r="E12" s="868"/>
      <c r="F12" s="868"/>
      <c r="G12" s="868"/>
      <c r="H12" s="869"/>
    </row>
    <row r="13" spans="1:8" ht="13.5" thickBot="1" x14ac:dyDescent="0.25">
      <c r="A13" s="12" t="s">
        <v>3819</v>
      </c>
      <c r="B13" s="13" t="s">
        <v>3820</v>
      </c>
      <c r="C13" s="14" t="s">
        <v>3821</v>
      </c>
      <c r="D13" s="13" t="s">
        <v>3822</v>
      </c>
      <c r="E13" s="13" t="s">
        <v>3823</v>
      </c>
      <c r="F13" s="13" t="s">
        <v>3363</v>
      </c>
      <c r="G13" s="13" t="s">
        <v>1388</v>
      </c>
      <c r="H13" s="195" t="s">
        <v>3824</v>
      </c>
    </row>
    <row r="14" spans="1:8" s="8" customFormat="1" x14ac:dyDescent="0.2">
      <c r="A14" s="21">
        <f>E25</f>
        <v>5224</v>
      </c>
      <c r="B14" s="21">
        <f>E53</f>
        <v>5342</v>
      </c>
      <c r="C14" s="22">
        <v>5121</v>
      </c>
      <c r="D14" s="22">
        <v>5335</v>
      </c>
      <c r="E14" s="22">
        <f>B14 - A14</f>
        <v>118</v>
      </c>
      <c r="F14" s="22">
        <v>515</v>
      </c>
      <c r="G14" s="22"/>
      <c r="H14" s="3">
        <v>0</v>
      </c>
    </row>
    <row r="15" spans="1:8" s="8" customFormat="1" x14ac:dyDescent="0.2">
      <c r="A15" s="19"/>
      <c r="B15" s="19"/>
      <c r="C15" s="16"/>
      <c r="D15" s="17"/>
      <c r="E15" s="17"/>
      <c r="F15" s="17"/>
      <c r="G15" s="17"/>
      <c r="H15" s="17"/>
    </row>
    <row r="16" spans="1:8" s="8" customFormat="1" ht="12.75" customHeight="1" x14ac:dyDescent="0.2">
      <c r="A16" s="148" t="s">
        <v>3079</v>
      </c>
      <c r="B16" s="931" t="s">
        <v>3368</v>
      </c>
      <c r="C16" s="931"/>
      <c r="D16" s="175" t="s">
        <v>3080</v>
      </c>
      <c r="E16" s="930" t="s">
        <v>1168</v>
      </c>
      <c r="F16" s="930"/>
      <c r="G16" s="930"/>
      <c r="H16" s="930"/>
    </row>
    <row r="17" spans="1:8" s="8" customFormat="1" x14ac:dyDescent="0.2">
      <c r="A17" s="19"/>
      <c r="B17" s="19"/>
      <c r="C17" s="16"/>
      <c r="D17" s="175" t="s">
        <v>1165</v>
      </c>
      <c r="E17" s="244" t="s">
        <v>1169</v>
      </c>
      <c r="F17" s="17"/>
      <c r="G17" s="322" t="s">
        <v>3181</v>
      </c>
      <c r="H17" s="17"/>
    </row>
    <row r="18" spans="1:8" s="8" customFormat="1" ht="12.75" customHeight="1" x14ac:dyDescent="0.2">
      <c r="A18" s="148" t="s">
        <v>3083</v>
      </c>
      <c r="B18" s="931" t="s">
        <v>4731</v>
      </c>
      <c r="C18" s="931"/>
      <c r="D18" s="931"/>
      <c r="E18" s="931"/>
      <c r="F18" s="931"/>
      <c r="G18" s="931"/>
      <c r="H18" s="931"/>
    </row>
    <row r="19" spans="1:8" s="8" customFormat="1" x14ac:dyDescent="0.2">
      <c r="A19" s="19"/>
      <c r="B19" s="19"/>
      <c r="C19" s="16"/>
      <c r="D19" s="17"/>
      <c r="E19" s="17"/>
      <c r="F19" s="17"/>
      <c r="G19" s="17"/>
      <c r="H19" s="17"/>
    </row>
    <row r="20" spans="1:8" s="8" customFormat="1" ht="12.75" customHeight="1" x14ac:dyDescent="0.2">
      <c r="A20" s="148" t="s">
        <v>4159</v>
      </c>
      <c r="B20" s="931" t="s">
        <v>1066</v>
      </c>
      <c r="C20" s="931"/>
      <c r="D20" s="931"/>
      <c r="E20" s="931"/>
      <c r="F20" s="931"/>
      <c r="G20" s="931"/>
      <c r="H20" s="931"/>
    </row>
    <row r="21" spans="1:8" ht="13.5" thickBot="1" x14ac:dyDescent="0.25">
      <c r="C21" s="1"/>
    </row>
    <row r="22" spans="1:8" ht="13.5" thickBot="1" x14ac:dyDescent="0.25">
      <c r="A22" s="969" t="s">
        <v>2683</v>
      </c>
      <c r="B22" s="969"/>
      <c r="C22" s="168" t="s">
        <v>5913</v>
      </c>
      <c r="D22" s="895" t="s">
        <v>5907</v>
      </c>
      <c r="E22" s="986"/>
      <c r="F22" s="896"/>
      <c r="G22" s="895" t="s">
        <v>5906</v>
      </c>
      <c r="H22" s="896"/>
    </row>
    <row r="23" spans="1:8" ht="13.5" thickBot="1" x14ac:dyDescent="0.25">
      <c r="A23" s="1023" t="s">
        <v>5909</v>
      </c>
      <c r="B23" s="1023"/>
      <c r="C23" s="213" t="s">
        <v>25</v>
      </c>
      <c r="D23" s="931" t="s">
        <v>5171</v>
      </c>
      <c r="E23" s="971"/>
      <c r="F23" s="971"/>
      <c r="G23" s="973" t="s">
        <v>5172</v>
      </c>
      <c r="H23" s="973"/>
    </row>
    <row r="24" spans="1:8" s="3" customFormat="1" ht="13.5" thickBot="1" x14ac:dyDescent="0.25">
      <c r="A24" s="4" t="s">
        <v>3488</v>
      </c>
      <c r="B24" s="4" t="s">
        <v>3320</v>
      </c>
      <c r="C24" s="5" t="s">
        <v>3319</v>
      </c>
      <c r="D24" s="4" t="s">
        <v>3992</v>
      </c>
      <c r="E24" s="4" t="s">
        <v>3486</v>
      </c>
      <c r="F24" s="4" t="s">
        <v>3318</v>
      </c>
      <c r="G24" s="903" t="s">
        <v>3950</v>
      </c>
      <c r="H24" s="904"/>
    </row>
    <row r="25" spans="1:8" x14ac:dyDescent="0.2">
      <c r="A25" s="119" t="s">
        <v>1575</v>
      </c>
      <c r="B25" s="87" t="s">
        <v>1654</v>
      </c>
      <c r="C25" s="87" t="s">
        <v>1655</v>
      </c>
      <c r="D25" s="87" t="s">
        <v>2007</v>
      </c>
      <c r="E25" s="88">
        <v>5224</v>
      </c>
      <c r="F25" s="86" t="s">
        <v>3744</v>
      </c>
      <c r="G25" s="1022" t="s">
        <v>1657</v>
      </c>
      <c r="H25" s="988"/>
    </row>
    <row r="26" spans="1:8" x14ac:dyDescent="0.2">
      <c r="A26" s="120" t="s">
        <v>1576</v>
      </c>
      <c r="B26" s="91" t="s">
        <v>3955</v>
      </c>
      <c r="C26" s="91" t="s">
        <v>3958</v>
      </c>
      <c r="D26" s="91" t="s">
        <v>5170</v>
      </c>
      <c r="E26" s="92">
        <v>5222</v>
      </c>
      <c r="F26" s="90" t="s">
        <v>3744</v>
      </c>
      <c r="G26" s="989" t="s">
        <v>1819</v>
      </c>
      <c r="H26" s="990"/>
    </row>
    <row r="27" spans="1:8" x14ac:dyDescent="0.2">
      <c r="A27" s="89" t="s">
        <v>1577</v>
      </c>
      <c r="B27" s="90" t="s">
        <v>1658</v>
      </c>
      <c r="C27" s="91" t="s">
        <v>1666</v>
      </c>
      <c r="D27" s="90" t="s">
        <v>1659</v>
      </c>
      <c r="E27" s="92">
        <v>5228</v>
      </c>
      <c r="F27" s="90" t="s">
        <v>3488</v>
      </c>
      <c r="G27" s="929" t="s">
        <v>1660</v>
      </c>
      <c r="H27" s="910"/>
    </row>
    <row r="28" spans="1:8" x14ac:dyDescent="0.2">
      <c r="A28" s="89" t="s">
        <v>1578</v>
      </c>
      <c r="B28" s="90" t="s">
        <v>3956</v>
      </c>
      <c r="C28" s="91" t="s">
        <v>1667</v>
      </c>
      <c r="D28" s="91" t="s">
        <v>435</v>
      </c>
      <c r="E28" s="92">
        <v>5108</v>
      </c>
      <c r="F28" s="90" t="s">
        <v>3744</v>
      </c>
      <c r="G28" s="985" t="s">
        <v>1661</v>
      </c>
      <c r="H28" s="958"/>
    </row>
    <row r="29" spans="1:8" x14ac:dyDescent="0.2">
      <c r="A29" s="89" t="s">
        <v>1579</v>
      </c>
      <c r="B29" s="90" t="s">
        <v>1662</v>
      </c>
      <c r="C29" s="91" t="s">
        <v>1663</v>
      </c>
      <c r="D29" s="90" t="s">
        <v>1664</v>
      </c>
      <c r="E29" s="92">
        <v>5130</v>
      </c>
      <c r="F29" s="90" t="s">
        <v>3744</v>
      </c>
      <c r="G29" s="929" t="s">
        <v>1665</v>
      </c>
      <c r="H29" s="958"/>
    </row>
    <row r="30" spans="1:8" x14ac:dyDescent="0.2">
      <c r="A30" s="89" t="s">
        <v>1580</v>
      </c>
      <c r="B30" s="90" t="s">
        <v>1668</v>
      </c>
      <c r="C30" s="91" t="s">
        <v>1669</v>
      </c>
      <c r="D30" s="91" t="s">
        <v>1670</v>
      </c>
      <c r="E30" s="92">
        <v>5200</v>
      </c>
      <c r="F30" s="90" t="s">
        <v>3488</v>
      </c>
      <c r="G30" s="929" t="s">
        <v>1671</v>
      </c>
      <c r="H30" s="958"/>
    </row>
    <row r="31" spans="1:8" x14ac:dyDescent="0.2">
      <c r="A31" s="89" t="s">
        <v>1221</v>
      </c>
      <c r="B31" s="90" t="s">
        <v>1672</v>
      </c>
      <c r="C31" s="91" t="s">
        <v>1673</v>
      </c>
      <c r="D31" s="91" t="s">
        <v>1222</v>
      </c>
      <c r="E31" s="92">
        <v>5200</v>
      </c>
      <c r="F31" s="90" t="s">
        <v>3744</v>
      </c>
      <c r="G31" s="929" t="s">
        <v>944</v>
      </c>
      <c r="H31" s="910"/>
    </row>
    <row r="32" spans="1:8" x14ac:dyDescent="0.2">
      <c r="A32" s="89" t="s">
        <v>1223</v>
      </c>
      <c r="B32" s="90" t="s">
        <v>1224</v>
      </c>
      <c r="C32" s="91" t="s">
        <v>1225</v>
      </c>
      <c r="D32" s="91" t="s">
        <v>1226</v>
      </c>
      <c r="E32" s="92">
        <v>5208</v>
      </c>
      <c r="F32" s="90" t="s">
        <v>3744</v>
      </c>
      <c r="G32" s="929" t="s">
        <v>945</v>
      </c>
      <c r="H32" s="910"/>
    </row>
    <row r="33" spans="1:8" x14ac:dyDescent="0.2">
      <c r="A33" s="89" t="s">
        <v>946</v>
      </c>
      <c r="B33" s="90" t="s">
        <v>947</v>
      </c>
      <c r="C33" s="91" t="s">
        <v>948</v>
      </c>
      <c r="D33" s="91" t="s">
        <v>949</v>
      </c>
      <c r="E33" s="92">
        <v>5210</v>
      </c>
      <c r="F33" s="90" t="s">
        <v>3744</v>
      </c>
      <c r="G33" s="929" t="s">
        <v>950</v>
      </c>
      <c r="H33" s="910"/>
    </row>
    <row r="34" spans="1:8" x14ac:dyDescent="0.2">
      <c r="A34" s="89" t="s">
        <v>951</v>
      </c>
      <c r="B34" s="90" t="s">
        <v>952</v>
      </c>
      <c r="C34" s="91" t="s">
        <v>953</v>
      </c>
      <c r="D34" s="91" t="s">
        <v>954</v>
      </c>
      <c r="E34" s="92">
        <v>5229</v>
      </c>
      <c r="F34" s="90" t="s">
        <v>3488</v>
      </c>
      <c r="G34" s="929" t="s">
        <v>955</v>
      </c>
      <c r="H34" s="910"/>
    </row>
    <row r="35" spans="1:8" x14ac:dyDescent="0.2">
      <c r="A35" s="89" t="s">
        <v>956</v>
      </c>
      <c r="B35" s="90" t="s">
        <v>957</v>
      </c>
      <c r="C35" s="91" t="s">
        <v>958</v>
      </c>
      <c r="D35" s="91" t="s">
        <v>1975</v>
      </c>
      <c r="E35" s="92">
        <v>5214</v>
      </c>
      <c r="F35" s="90" t="s">
        <v>3744</v>
      </c>
      <c r="G35" s="929" t="s">
        <v>959</v>
      </c>
      <c r="H35" s="910"/>
    </row>
    <row r="36" spans="1:8" x14ac:dyDescent="0.2">
      <c r="A36" s="89" t="s">
        <v>960</v>
      </c>
      <c r="B36" s="90" t="s">
        <v>4371</v>
      </c>
      <c r="C36" s="91" t="s">
        <v>961</v>
      </c>
      <c r="D36" s="91" t="s">
        <v>962</v>
      </c>
      <c r="E36" s="92">
        <v>5198</v>
      </c>
      <c r="F36" s="90" t="s">
        <v>3744</v>
      </c>
      <c r="G36" s="929" t="s">
        <v>1227</v>
      </c>
      <c r="H36" s="910"/>
    </row>
    <row r="37" spans="1:8" ht="26.25" customHeight="1" x14ac:dyDescent="0.2">
      <c r="A37" s="276" t="s">
        <v>1228</v>
      </c>
      <c r="B37" s="279" t="s">
        <v>1229</v>
      </c>
      <c r="C37" s="332" t="s">
        <v>1230</v>
      </c>
      <c r="D37" s="332" t="s">
        <v>1040</v>
      </c>
      <c r="E37" s="278">
        <v>5204</v>
      </c>
      <c r="F37" s="279" t="s">
        <v>1040</v>
      </c>
      <c r="G37" s="917" t="s">
        <v>1240</v>
      </c>
      <c r="H37" s="918"/>
    </row>
    <row r="38" spans="1:8" x14ac:dyDescent="0.2">
      <c r="A38" s="276" t="s">
        <v>1231</v>
      </c>
      <c r="B38" s="279" t="s">
        <v>1237</v>
      </c>
      <c r="C38" s="332" t="s">
        <v>1238</v>
      </c>
      <c r="D38" s="332" t="s">
        <v>1239</v>
      </c>
      <c r="E38" s="278">
        <v>5201</v>
      </c>
      <c r="F38" s="279" t="s">
        <v>3487</v>
      </c>
      <c r="G38" s="917" t="s">
        <v>1236</v>
      </c>
      <c r="H38" s="918"/>
    </row>
    <row r="39" spans="1:8" x14ac:dyDescent="0.2">
      <c r="A39" s="276" t="s">
        <v>1232</v>
      </c>
      <c r="B39" s="279" t="s">
        <v>1233</v>
      </c>
      <c r="C39" s="332" t="s">
        <v>1234</v>
      </c>
      <c r="D39" s="332" t="s">
        <v>1235</v>
      </c>
      <c r="E39" s="278">
        <v>5202</v>
      </c>
      <c r="F39" s="279" t="s">
        <v>3487</v>
      </c>
      <c r="G39" s="917" t="s">
        <v>1236</v>
      </c>
      <c r="H39" s="918"/>
    </row>
    <row r="40" spans="1:8" x14ac:dyDescent="0.2">
      <c r="A40" s="276" t="s">
        <v>1241</v>
      </c>
      <c r="B40" s="279" t="s">
        <v>1242</v>
      </c>
      <c r="C40" s="332" t="s">
        <v>1243</v>
      </c>
      <c r="D40" s="332" t="s">
        <v>1244</v>
      </c>
      <c r="E40" s="278">
        <v>5201</v>
      </c>
      <c r="F40" s="279" t="s">
        <v>3744</v>
      </c>
      <c r="G40" s="917" t="s">
        <v>1245</v>
      </c>
      <c r="H40" s="918"/>
    </row>
    <row r="41" spans="1:8" ht="25.5" customHeight="1" x14ac:dyDescent="0.2">
      <c r="A41" s="276" t="s">
        <v>1246</v>
      </c>
      <c r="B41" s="279" t="s">
        <v>1247</v>
      </c>
      <c r="C41" s="332" t="s">
        <v>1248</v>
      </c>
      <c r="D41" s="332" t="s">
        <v>1249</v>
      </c>
      <c r="E41" s="278">
        <v>5207</v>
      </c>
      <c r="F41" s="279" t="s">
        <v>3936</v>
      </c>
      <c r="G41" s="917" t="s">
        <v>1250</v>
      </c>
      <c r="H41" s="918"/>
    </row>
    <row r="42" spans="1:8" x14ac:dyDescent="0.2">
      <c r="A42" s="89" t="s">
        <v>1251</v>
      </c>
      <c r="B42" s="90" t="s">
        <v>1252</v>
      </c>
      <c r="C42" s="91" t="s">
        <v>1253</v>
      </c>
      <c r="D42" s="91" t="s">
        <v>1254</v>
      </c>
      <c r="E42" s="92">
        <v>5210</v>
      </c>
      <c r="F42" s="90" t="s">
        <v>3744</v>
      </c>
      <c r="G42" s="929" t="s">
        <v>1255</v>
      </c>
      <c r="H42" s="910"/>
    </row>
    <row r="43" spans="1:8" x14ac:dyDescent="0.2">
      <c r="A43" s="89" t="s">
        <v>1223</v>
      </c>
      <c r="B43" s="985" t="s">
        <v>5299</v>
      </c>
      <c r="C43" s="985"/>
      <c r="D43" s="985"/>
      <c r="E43" s="985"/>
      <c r="F43" s="985"/>
      <c r="G43" s="929"/>
      <c r="H43" s="910"/>
    </row>
    <row r="44" spans="1:8" x14ac:dyDescent="0.2">
      <c r="A44" s="89" t="s">
        <v>1221</v>
      </c>
      <c r="B44" s="985" t="s">
        <v>5299</v>
      </c>
      <c r="C44" s="985"/>
      <c r="D44" s="985"/>
      <c r="E44" s="985"/>
      <c r="F44" s="985"/>
      <c r="G44" s="929"/>
      <c r="H44" s="910"/>
    </row>
    <row r="45" spans="1:8" x14ac:dyDescent="0.2">
      <c r="A45" s="89" t="s">
        <v>1260</v>
      </c>
      <c r="B45" s="90" t="s">
        <v>1583</v>
      </c>
      <c r="C45" s="91" t="s">
        <v>1584</v>
      </c>
      <c r="D45" s="91" t="s">
        <v>1261</v>
      </c>
      <c r="E45" s="92">
        <v>5181</v>
      </c>
      <c r="F45" s="90" t="s">
        <v>3744</v>
      </c>
      <c r="G45" s="929" t="s">
        <v>1256</v>
      </c>
      <c r="H45" s="910"/>
    </row>
    <row r="46" spans="1:8" x14ac:dyDescent="0.2">
      <c r="A46" s="89" t="s">
        <v>1257</v>
      </c>
      <c r="B46" s="90" t="s">
        <v>1259</v>
      </c>
      <c r="C46" s="91" t="s">
        <v>1974</v>
      </c>
      <c r="D46" s="91" t="s">
        <v>435</v>
      </c>
      <c r="E46" s="92">
        <v>5182</v>
      </c>
      <c r="F46" s="90" t="s">
        <v>3488</v>
      </c>
      <c r="G46" s="929" t="s">
        <v>1258</v>
      </c>
      <c r="H46" s="910"/>
    </row>
    <row r="47" spans="1:8" x14ac:dyDescent="0.2">
      <c r="A47" s="89" t="s">
        <v>1581</v>
      </c>
      <c r="B47" s="90" t="s">
        <v>1262</v>
      </c>
      <c r="C47" s="91" t="s">
        <v>1263</v>
      </c>
      <c r="D47" s="91" t="s">
        <v>1976</v>
      </c>
      <c r="E47" s="92">
        <v>5159</v>
      </c>
      <c r="F47" s="90" t="s">
        <v>3488</v>
      </c>
      <c r="G47" s="985" t="s">
        <v>1980</v>
      </c>
      <c r="H47" s="958"/>
    </row>
    <row r="48" spans="1:8" ht="26.25" customHeight="1" x14ac:dyDescent="0.2">
      <c r="A48" s="89" t="s">
        <v>1582</v>
      </c>
      <c r="B48" s="90" t="s">
        <v>1977</v>
      </c>
      <c r="C48" s="91" t="s">
        <v>1978</v>
      </c>
      <c r="D48" s="91" t="s">
        <v>1979</v>
      </c>
      <c r="E48" s="92">
        <v>5141</v>
      </c>
      <c r="F48" s="49" t="s">
        <v>3488</v>
      </c>
      <c r="G48" s="929" t="s">
        <v>1676</v>
      </c>
      <c r="H48" s="910"/>
    </row>
    <row r="49" spans="1:8" x14ac:dyDescent="0.2">
      <c r="A49" s="89" t="s">
        <v>1585</v>
      </c>
      <c r="B49" s="90" t="s">
        <v>1586</v>
      </c>
      <c r="C49" s="91" t="s">
        <v>2449</v>
      </c>
      <c r="D49" s="91" t="s">
        <v>2450</v>
      </c>
      <c r="E49" s="92">
        <v>5158</v>
      </c>
      <c r="F49" s="49" t="s">
        <v>3488</v>
      </c>
      <c r="G49" s="929" t="s">
        <v>2451</v>
      </c>
      <c r="H49" s="910"/>
    </row>
    <row r="50" spans="1:8" ht="25.5" customHeight="1" x14ac:dyDescent="0.2">
      <c r="A50" s="89" t="s">
        <v>2452</v>
      </c>
      <c r="B50" s="90" t="s">
        <v>1674</v>
      </c>
      <c r="C50" s="91" t="s">
        <v>1675</v>
      </c>
      <c r="D50" s="91" t="s">
        <v>1264</v>
      </c>
      <c r="E50" s="92">
        <v>5205</v>
      </c>
      <c r="F50" s="49" t="s">
        <v>3744</v>
      </c>
      <c r="G50" s="929" t="s">
        <v>4005</v>
      </c>
      <c r="H50" s="910"/>
    </row>
    <row r="51" spans="1:8" x14ac:dyDescent="0.2">
      <c r="A51" s="89" t="s">
        <v>923</v>
      </c>
      <c r="B51" s="90" t="s">
        <v>924</v>
      </c>
      <c r="C51" s="91" t="s">
        <v>925</v>
      </c>
      <c r="D51" s="90" t="s">
        <v>926</v>
      </c>
      <c r="E51" s="92">
        <v>5171</v>
      </c>
      <c r="F51" s="90" t="s">
        <v>3744</v>
      </c>
      <c r="G51" s="929" t="s">
        <v>927</v>
      </c>
      <c r="H51" s="958"/>
    </row>
    <row r="52" spans="1:8" ht="27.75" customHeight="1" x14ac:dyDescent="0.2">
      <c r="A52" s="89" t="s">
        <v>928</v>
      </c>
      <c r="B52" s="90" t="s">
        <v>929</v>
      </c>
      <c r="C52" s="91" t="s">
        <v>1215</v>
      </c>
      <c r="D52" s="91" t="s">
        <v>1216</v>
      </c>
      <c r="E52" s="92">
        <v>5345</v>
      </c>
      <c r="F52" s="49" t="s">
        <v>3488</v>
      </c>
      <c r="G52" s="929" t="s">
        <v>1217</v>
      </c>
      <c r="H52" s="910"/>
    </row>
    <row r="53" spans="1:8" ht="13.5" thickBot="1" x14ac:dyDescent="0.25">
      <c r="A53" s="94" t="s">
        <v>922</v>
      </c>
      <c r="B53" s="95" t="s">
        <v>1219</v>
      </c>
      <c r="C53" s="96" t="s">
        <v>1220</v>
      </c>
      <c r="D53" s="95" t="s">
        <v>4288</v>
      </c>
      <c r="E53" s="97">
        <v>5342</v>
      </c>
      <c r="F53" s="95" t="s">
        <v>3744</v>
      </c>
      <c r="G53" s="977" t="s">
        <v>1218</v>
      </c>
      <c r="H53" s="961"/>
    </row>
    <row r="54" spans="1:8" x14ac:dyDescent="0.2">
      <c r="A54" s="29"/>
      <c r="B54" s="29"/>
      <c r="C54" s="29"/>
      <c r="D54" s="29"/>
      <c r="E54" s="29"/>
      <c r="F54" s="29"/>
      <c r="G54" s="29"/>
      <c r="H54" s="29"/>
    </row>
    <row r="55" spans="1:8" s="8" customFormat="1" x14ac:dyDescent="0.2">
      <c r="A55" s="222" t="s">
        <v>295</v>
      </c>
      <c r="B55" s="224" t="s">
        <v>296</v>
      </c>
      <c r="C55" s="210"/>
      <c r="D55" s="210"/>
      <c r="E55" s="210"/>
      <c r="F55" s="210"/>
      <c r="G55" s="223"/>
      <c r="H55" s="223"/>
    </row>
  </sheetData>
  <mergeCells count="57">
    <mergeCell ref="G31:H31"/>
    <mergeCell ref="G45:H45"/>
    <mergeCell ref="G46:H46"/>
    <mergeCell ref="G48:H48"/>
    <mergeCell ref="G47:H47"/>
    <mergeCell ref="G39:H39"/>
    <mergeCell ref="G40:H40"/>
    <mergeCell ref="G41:H41"/>
    <mergeCell ref="G32:H32"/>
    <mergeCell ref="G33:H33"/>
    <mergeCell ref="G43:H43"/>
    <mergeCell ref="G44:H44"/>
    <mergeCell ref="A1:B1"/>
    <mergeCell ref="C1:H1"/>
    <mergeCell ref="C2:H2"/>
    <mergeCell ref="A9:H9"/>
    <mergeCell ref="A3:B3"/>
    <mergeCell ref="A2:B2"/>
    <mergeCell ref="G4:H5"/>
    <mergeCell ref="E10:F10"/>
    <mergeCell ref="A11:B11"/>
    <mergeCell ref="C11:D11"/>
    <mergeCell ref="E11:F11"/>
    <mergeCell ref="A10:B10"/>
    <mergeCell ref="C10:D10"/>
    <mergeCell ref="D23:F23"/>
    <mergeCell ref="A23:B23"/>
    <mergeCell ref="A12:H12"/>
    <mergeCell ref="E16:H16"/>
    <mergeCell ref="B16:C16"/>
    <mergeCell ref="D22:F22"/>
    <mergeCell ref="A22:B22"/>
    <mergeCell ref="B20:H20"/>
    <mergeCell ref="B18:H18"/>
    <mergeCell ref="G22:H22"/>
    <mergeCell ref="G27:H27"/>
    <mergeCell ref="G28:H28"/>
    <mergeCell ref="G53:H53"/>
    <mergeCell ref="G6:H7"/>
    <mergeCell ref="G23:H23"/>
    <mergeCell ref="G24:H24"/>
    <mergeCell ref="G25:H25"/>
    <mergeCell ref="G26:H26"/>
    <mergeCell ref="G29:H29"/>
    <mergeCell ref="G30:H30"/>
    <mergeCell ref="G34:H34"/>
    <mergeCell ref="G35:H35"/>
    <mergeCell ref="G42:H42"/>
    <mergeCell ref="G36:H36"/>
    <mergeCell ref="G37:H37"/>
    <mergeCell ref="G38:H38"/>
    <mergeCell ref="B43:F43"/>
    <mergeCell ref="B44:F44"/>
    <mergeCell ref="G51:H51"/>
    <mergeCell ref="G52:H52"/>
    <mergeCell ref="G49:H49"/>
    <mergeCell ref="G50:H50"/>
  </mergeCells>
  <phoneticPr fontId="0" type="noConversion"/>
  <hyperlinks>
    <hyperlink ref="D4" location="'104E'!A1" display="E 104th MUP" xr:uid="{00000000-0004-0000-0800-000000000000}"/>
    <hyperlink ref="A2:B2" location="Overview!A1" display="Trails Overview" xr:uid="{00000000-0004-0000-0800-000001000000}"/>
    <hyperlink ref="B55" location="RTD!A83" display="RTD-104SH2" xr:uid="{00000000-0004-0000-0800-000002000000}"/>
    <hyperlink ref="D5" location="Airport56!A1" display="Airport 56th Trail" xr:uid="{00000000-0004-0000-0800-000003000000}"/>
    <hyperlink ref="D7" location="SecondCr!A1" display="Second Cr Trail" xr:uid="{00000000-0004-0000-0800-000004000000}"/>
    <hyperlink ref="D6" location="SandCreek!A1" display="Sand Cr Trail" xr:uid="{00000000-0004-0000-0800-000005000000}"/>
  </hyperlinks>
  <pageMargins left="1" right="0.75" top="0.75" bottom="0.75" header="0.5" footer="0.5"/>
  <pageSetup scale="83" orientation="portrait" r:id="rId1"/>
  <headerFooter alignWithMargins="0">
    <oddHeader>&amp;L&amp;"Arial,Bold"&amp;Uhttp://geobiking.org&amp;C&amp;F</oddHeader>
    <oddFooter>&amp;LAuthor: &amp;"Arial,Bold"Robert Prehn&amp;CData free for personal use and remains property of author.&amp;R&amp;D</oddFooter>
  </headerFooter>
  <webPublishItems count="1">
    <webPublishItem id="15135" divId="DR_North_15135" sourceType="sheet" destinationFile="C:\GPS\Bicycle\CO_DN\CO_DN_APT.htm" title="GeoBiking CO_DN APT Trail Description"/>
  </webPublishItem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64</vt:i4>
      </vt:variant>
    </vt:vector>
  </HeadingPairs>
  <TitlesOfParts>
    <vt:vector size="64" baseType="lpstr">
      <vt:lpstr>Overview</vt:lpstr>
      <vt:lpstr>36Bikeway</vt:lpstr>
      <vt:lpstr>104th</vt:lpstr>
      <vt:lpstr>104E</vt:lpstr>
      <vt:lpstr>120th</vt:lpstr>
      <vt:lpstr>128th</vt:lpstr>
      <vt:lpstr>Airport56</vt:lpstr>
      <vt:lpstr>Anthem</vt:lpstr>
      <vt:lpstr>ArsenalPT</vt:lpstr>
      <vt:lpstr>BigDryCreek</vt:lpstr>
      <vt:lpstr>Broomfield</vt:lpstr>
      <vt:lpstr>BFDCommons</vt:lpstr>
      <vt:lpstr>BroomInFlat</vt:lpstr>
      <vt:lpstr>ClearCreek</vt:lpstr>
      <vt:lpstr>CoalCreek</vt:lpstr>
      <vt:lpstr>CoaltonMarshall</vt:lpstr>
      <vt:lpstr>ColoBlvdWelby</vt:lpstr>
      <vt:lpstr>CommerceCity</vt:lpstr>
      <vt:lpstr>ComDDoudyD</vt:lpstr>
      <vt:lpstr>DavidsonMesa</vt:lpstr>
      <vt:lpstr>EastlakeBrantner</vt:lpstr>
      <vt:lpstr>ErieWest</vt:lpstr>
      <vt:lpstr>FarmersCanalNE</vt:lpstr>
      <vt:lpstr>FlatIronsVista</vt:lpstr>
      <vt:lpstr>Golden470</vt:lpstr>
      <vt:lpstr>GoldenLeyden</vt:lpstr>
      <vt:lpstr>GoodhueRR</vt:lpstr>
      <vt:lpstr>GrangeHall</vt:lpstr>
      <vt:lpstr>HomeFOrchard</vt:lpstr>
      <vt:lpstr>HylandStandley</vt:lpstr>
      <vt:lpstr>Lake2Lake</vt:lpstr>
      <vt:lpstr>LittleDryCreek</vt:lpstr>
      <vt:lpstr>LouisvileEW</vt:lpstr>
      <vt:lpstr>McKayBroadLnd</vt:lpstr>
      <vt:lpstr>MetzgerFO</vt:lpstr>
      <vt:lpstr>NFieldStpltn</vt:lpstr>
      <vt:lpstr>NiverNCotton</vt:lpstr>
      <vt:lpstr>NTableMtn</vt:lpstr>
      <vt:lpstr>NTMOther</vt:lpstr>
      <vt:lpstr>NTollgate</vt:lpstr>
      <vt:lpstr>PlatteRiverN</vt:lpstr>
      <vt:lpstr>PwrlineHarper</vt:lpstr>
      <vt:lpstr>RalstonCanal</vt:lpstr>
      <vt:lpstr>RattleSnakeG</vt:lpstr>
      <vt:lpstr>RiverParkLee</vt:lpstr>
      <vt:lpstr>RockCreek</vt:lpstr>
      <vt:lpstr>SandCreek</vt:lpstr>
      <vt:lpstr>SecondCr</vt:lpstr>
      <vt:lpstr>SignalDitch</vt:lpstr>
      <vt:lpstr>SpringBrook</vt:lpstr>
      <vt:lpstr>STableMtn</vt:lpstr>
      <vt:lpstr>SkyWoodThorn</vt:lpstr>
      <vt:lpstr>ThorntonNS</vt:lpstr>
      <vt:lpstr>UPGerman</vt:lpstr>
      <vt:lpstr>US2</vt:lpstr>
      <vt:lpstr>VanBibber</vt:lpstr>
      <vt:lpstr>VanBibberW</vt:lpstr>
      <vt:lpstr>VistaRE</vt:lpstr>
      <vt:lpstr>WestMower</vt:lpstr>
      <vt:lpstr>WycoFoxCCP</vt:lpstr>
      <vt:lpstr>RTD</vt:lpstr>
      <vt:lpstr>Extras</vt:lpstr>
      <vt:lpstr>Codes</vt:lpstr>
      <vt:lpstr>Coverage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GeoBiking CO_DN Trail Information</dc:title>
  <dc:creator>Robert Prehn</dc:creator>
  <cp:keywords>GPS Biking GIS</cp:keywords>
  <cp:lastModifiedBy>R.L. Prehn</cp:lastModifiedBy>
  <cp:lastPrinted>2018-05-23T05:23:24Z</cp:lastPrinted>
  <dcterms:created xsi:type="dcterms:W3CDTF">2005-05-24T17:26:35Z</dcterms:created>
  <dcterms:modified xsi:type="dcterms:W3CDTF">2020-08-24T00:37:13Z</dcterms:modified>
</cp:coreProperties>
</file>